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6990" activeTab="1"/>
  </bookViews>
  <sheets>
    <sheet name="CAPITAL " sheetId="1" r:id="rId1"/>
    <sheet name="Trimestral" sheetId="2" r:id="rId2"/>
    <sheet name="Condiciones" sheetId="3" state="hidden" r:id="rId3"/>
    <sheet name="Calvo" sheetId="4" state="hidden" r:id="rId4"/>
    <sheet name="Sagredo" sheetId="5" state="hidden" r:id="rId5"/>
    <sheet name="Villarrazza" sheetId="6" state="hidden" r:id="rId6"/>
    <sheet name="Gómez" sheetId="7" state="hidden" r:id="rId7"/>
    <sheet name="Frutas Don Santi" sheetId="8" state="hidden" r:id="rId8"/>
    <sheet name="Rodríguez J." sheetId="9" state="hidden" r:id="rId9"/>
    <sheet name="Sendón A." sheetId="10" state="hidden" r:id="rId10"/>
    <sheet name="Pesce H." sheetId="11" state="hidden" r:id="rId11"/>
    <sheet name="Pivotto R." sheetId="12" state="hidden" r:id="rId12"/>
    <sheet name="Lorente A." sheetId="13" state="hidden" r:id="rId13"/>
    <sheet name="Pirrelo O." sheetId="14" state="hidden" r:id="rId14"/>
    <sheet name="Coronel F." sheetId="15" state="hidden" r:id="rId15"/>
    <sheet name="Jara-Pierucci" sheetId="16" state="hidden" r:id="rId16"/>
    <sheet name="Lavacara G." sheetId="17" state="hidden" r:id="rId17"/>
    <sheet name="Delgado S." sheetId="18" state="hidden" r:id="rId18"/>
    <sheet name="Hernández A." sheetId="19" state="hidden" r:id="rId19"/>
    <sheet name="Galera-Galera" sheetId="20" state="hidden" r:id="rId20"/>
    <sheet name="Bari SA" sheetId="21" state="hidden" r:id="rId21"/>
    <sheet name="Lovatto P." sheetId="22" state="hidden" r:id="rId22"/>
    <sheet name="Filocamo J." sheetId="23" state="hidden" r:id="rId23"/>
    <sheet name="Albisu R." sheetId="24" state="hidden" r:id="rId24"/>
    <sheet name="Gagliano V." sheetId="25" state="hidden" r:id="rId25"/>
    <sheet name="Segón E." sheetId="26" state="hidden" r:id="rId26"/>
    <sheet name="Paternolli S." sheetId="27" state="hidden" r:id="rId27"/>
    <sheet name="Moscardi F." sheetId="28" state="hidden" r:id="rId28"/>
    <sheet name="López J." sheetId="29" state="hidden" r:id="rId29"/>
    <sheet name="Hoja3" sheetId="30" state="hidden" r:id="rId30"/>
  </sheets>
  <definedNames>
    <definedName name="_xlnm.Print_Area" localSheetId="1">'Trimestral'!$A$1:$H$81</definedName>
  </definedNames>
  <calcPr fullCalcOnLoad="1"/>
</workbook>
</file>

<file path=xl/sharedStrings.xml><?xml version="1.0" encoding="utf-8"?>
<sst xmlns="http://schemas.openxmlformats.org/spreadsheetml/2006/main" count="549" uniqueCount="119">
  <si>
    <t>Fecha</t>
  </si>
  <si>
    <t>Cuota</t>
  </si>
  <si>
    <t>Saldo</t>
  </si>
  <si>
    <t>Interés</t>
  </si>
  <si>
    <t>Amortización</t>
  </si>
  <si>
    <t>Seguro</t>
  </si>
  <si>
    <t>Gtos Adm</t>
  </si>
  <si>
    <t>Com Bco</t>
  </si>
  <si>
    <t>Condiciones del Préstamo</t>
  </si>
  <si>
    <t>Nº de Cuota</t>
  </si>
  <si>
    <t>IVA</t>
  </si>
  <si>
    <t>Total AM</t>
  </si>
  <si>
    <t xml:space="preserve">Monto Máximo: </t>
  </si>
  <si>
    <t>Unidad selecionada Según grilla anexo</t>
  </si>
  <si>
    <t>Moneda :</t>
  </si>
  <si>
    <t>Pesos</t>
  </si>
  <si>
    <t>Plazo :</t>
  </si>
  <si>
    <t>Hasta 72 meses</t>
  </si>
  <si>
    <t>Tasa :</t>
  </si>
  <si>
    <t xml:space="preserve">TNA variable del 5,50% a una fecha determinada. La tasa varia según la tasa pasiva de </t>
  </si>
  <si>
    <t>BNA para depositos a plazo fijo a 30 días.</t>
  </si>
  <si>
    <t>Gtos Adm :</t>
  </si>
  <si>
    <t>Forma de Pago :</t>
  </si>
  <si>
    <t>Sistema de Am :</t>
  </si>
  <si>
    <t>Se abonan 12 cuotas mensuales de interés por año.</t>
  </si>
  <si>
    <t>Las cuotas están sujetas a variación según el tipo de cambio mensual y según la tasa que es variable.</t>
  </si>
  <si>
    <t>Par Tractores y Maquinarias</t>
  </si>
  <si>
    <t>Sistema alemán.</t>
  </si>
  <si>
    <t>más seguro; más comisión bancaria; más IVA calculado sobre el interés.</t>
  </si>
  <si>
    <t>bancaria de 1$ más IVA.</t>
  </si>
  <si>
    <t>Las cuotas incluyen IVA del 21% sobre el interés del préstamo;</t>
  </si>
  <si>
    <t>Se abona 1 cuota anual de capital; más el interés del mes; más gasto administrativo;</t>
  </si>
  <si>
    <t>Tractor Valtra BF 65 4x2</t>
  </si>
  <si>
    <t>Tractor Massey MF 275 E Frutero T. Simple</t>
  </si>
  <si>
    <t>Tractor Massey MF 275 E Frutero T. Doble</t>
  </si>
  <si>
    <t>Tractor Grossi 2070 DTF</t>
  </si>
  <si>
    <t>Curadora Jacto Arbus 2000 Golden</t>
  </si>
  <si>
    <t>Curadora Jacto Arbus 2000 S Port</t>
  </si>
  <si>
    <t>Curadora Pazima MP 11 NMC</t>
  </si>
  <si>
    <t>seguro de $107,48; gastos administrativos del 3% sobre cuota mensual</t>
  </si>
  <si>
    <t>Los gastos de administración son del 3% mensual y se aplican a la cuota mensual.</t>
  </si>
  <si>
    <t>Recargo</t>
  </si>
  <si>
    <t>Total 2º Vto.</t>
  </si>
  <si>
    <t>Total 1er Vto.</t>
  </si>
  <si>
    <t>(10 días tarde)</t>
  </si>
  <si>
    <t>"FONDO FIDUCIARIO ADMINISTRACION PARA LA PROVISION</t>
  </si>
  <si>
    <t>MAQUINARIA AGRICOLA PARA PROD. FRUTICOLAS"</t>
  </si>
  <si>
    <t>Beneficiario:</t>
  </si>
  <si>
    <t>Importes sujeto a modificaciones conforme cláusula tercera del contrato.</t>
  </si>
  <si>
    <t>CALVO, Osvaldo M.</t>
  </si>
  <si>
    <t>Anexo I</t>
  </si>
  <si>
    <t>VILLARRAZZA, Horacio E.</t>
  </si>
  <si>
    <t>Chasis Nº:</t>
  </si>
  <si>
    <t>HIJOS DE JULIO SAGREDO - JULIO S. ROBERTO Y C. SAGREDO</t>
  </si>
  <si>
    <t>Corresponde a los primeros 12 (doce) periodos</t>
  </si>
  <si>
    <t>GOMEZ, Gustavo A.</t>
  </si>
  <si>
    <t>FURTAS DON SANTI de BELLI A. y BELLI G. S.H.</t>
  </si>
  <si>
    <t>RODRIGUEZ, Jorge H.</t>
  </si>
  <si>
    <t>PZ 912</t>
  </si>
  <si>
    <t>SENDON, Alicia E.</t>
  </si>
  <si>
    <t>PZ 913</t>
  </si>
  <si>
    <t>PESCE, Héctor P.</t>
  </si>
  <si>
    <t>PZ 914</t>
  </si>
  <si>
    <t>PZ 915</t>
  </si>
  <si>
    <t>PIVOTTO, Ricardo</t>
  </si>
  <si>
    <t>LORENTE, Alberto</t>
  </si>
  <si>
    <t>PIRRELO, Omar</t>
  </si>
  <si>
    <t>Arbus 2000/850 - 6014</t>
  </si>
  <si>
    <t>Jacto Super - 6355</t>
  </si>
  <si>
    <t>CORONEL, Fernando C.</t>
  </si>
  <si>
    <t>Arbus 2000/850 - 6026</t>
  </si>
  <si>
    <t>JARA, Isable R. - PIERUCCI, Alicia</t>
  </si>
  <si>
    <t>Arbus 2000/850 - 4459F3</t>
  </si>
  <si>
    <t>LAVACARA, Gastón.</t>
  </si>
  <si>
    <t>DELGADO, Silvia E.</t>
  </si>
  <si>
    <t>HERNANDEZ, Arturo</t>
  </si>
  <si>
    <t>GALERA Juan C. - GALERA Emetrio</t>
  </si>
  <si>
    <t>Arbus 2000/850 - 7036G5</t>
  </si>
  <si>
    <t>Arbus 2000/850 - 7040G5</t>
  </si>
  <si>
    <t>Arbus 2000/850 - 7044G5</t>
  </si>
  <si>
    <t>Arbus 2000/850 - 7045G5</t>
  </si>
  <si>
    <t>Bari S.A.</t>
  </si>
  <si>
    <t>Arbus 2000/850 - 7051G5</t>
  </si>
  <si>
    <t>Lovatto, Paola D.</t>
  </si>
  <si>
    <t>Arbus 2000/850 - 06375</t>
  </si>
  <si>
    <t>Filocamo, José</t>
  </si>
  <si>
    <t>Albisu, Ricardo O.</t>
  </si>
  <si>
    <t>BF 752519641</t>
  </si>
  <si>
    <t>Gagliano, Victor H.</t>
  </si>
  <si>
    <t>Segón, Eduardo.</t>
  </si>
  <si>
    <t>Paternolli, Silvia B.</t>
  </si>
  <si>
    <t>López José B.</t>
  </si>
  <si>
    <t>Moscardi, Francisco P.</t>
  </si>
  <si>
    <t>BF 752519642</t>
  </si>
  <si>
    <t>Nº de
Cuota</t>
  </si>
  <si>
    <t>Gtos
Adm</t>
  </si>
  <si>
    <t>Valor Neto Maquinaria</t>
  </si>
  <si>
    <t>Tasa Mensual</t>
  </si>
  <si>
    <t>% Gasto Administrativo</t>
  </si>
  <si>
    <t>Seguro Mensual Estimado</t>
  </si>
  <si>
    <t>Saldo de K</t>
  </si>
  <si>
    <t>Interés Compensatorio</t>
  </si>
  <si>
    <t>COMPOSICION DE LA CUOTAS</t>
  </si>
  <si>
    <t>Capital / Aforo</t>
  </si>
  <si>
    <t>O/C</t>
  </si>
  <si>
    <t>MONTO CUOTA</t>
  </si>
  <si>
    <t>Valor Bruto de la Maquinaria (con IVA incluido):</t>
  </si>
  <si>
    <t xml:space="preserve">            (completar este dato)</t>
  </si>
  <si>
    <t>Para ver el valor de las cuotas, ver las hojas de excel de este mismo archivo.</t>
  </si>
  <si>
    <t>Las opciones de cancelación de cuotas de capital son trimestrales o semestrales.</t>
  </si>
  <si>
    <t>DEREHO DE SUSCRIPCIÓN 3%</t>
  </si>
  <si>
    <t>Duración del Leasing (meses)</t>
  </si>
  <si>
    <t>Capital a Financiar 97%</t>
  </si>
  <si>
    <t>Derecho de Suscripción 3%</t>
  </si>
  <si>
    <t>Valor NETO de la Maquinaria (SIN IVA del 10.5%):</t>
  </si>
  <si>
    <t>Cronograma Estimado - Maquinaria Forrajera</t>
  </si>
  <si>
    <t xml:space="preserve">Seguro </t>
  </si>
  <si>
    <t>(5 años)</t>
  </si>
  <si>
    <t>Tasa Anual Fija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</si>
</sst>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[$$-2C0A]\ #,##0.00"/>
    <numFmt numFmtId="197" formatCode="d\ &quot;de&quot;\ mmmm\ &quot;de&quot;\ yyyy"/>
    <numFmt numFmtId="198" formatCode="&quot;$&quot;\ #,##0.00"/>
    <numFmt numFmtId="199" formatCode="0.0000"/>
    <numFmt numFmtId="200" formatCode="[$$-2C0A]\ #,##0.000"/>
    <numFmt numFmtId="201" formatCode="[$$-2C0A]\ #,##0.0000"/>
    <numFmt numFmtId="202" formatCode="[$$-2C0A]\ #,##0.00000"/>
    <numFmt numFmtId="203" formatCode="0.0%"/>
    <numFmt numFmtId="204" formatCode="0.0"/>
    <numFmt numFmtId="205" formatCode="0.000%"/>
    <numFmt numFmtId="206" formatCode="0.000"/>
    <numFmt numFmtId="207" formatCode="#,##0.0"/>
    <numFmt numFmtId="208" formatCode="[$$-2C0A]\ #,##0.0"/>
    <numFmt numFmtId="209" formatCode="[$$-2C0A]\ #,##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9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thick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6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96" fontId="0" fillId="0" borderId="0" xfId="0" applyNumberFormat="1" applyBorder="1" applyAlignment="1">
      <alignment/>
    </xf>
    <xf numFmtId="196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196" fontId="0" fillId="0" borderId="17" xfId="0" applyNumberFormat="1" applyBorder="1" applyAlignment="1">
      <alignment/>
    </xf>
    <xf numFmtId="196" fontId="2" fillId="33" borderId="16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97" fontId="2" fillId="0" borderId="0" xfId="0" applyNumberFormat="1" applyFont="1" applyAlignment="1">
      <alignment/>
    </xf>
    <xf numFmtId="14" fontId="2" fillId="34" borderId="17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96" fontId="2" fillId="34" borderId="17" xfId="0" applyNumberFormat="1" applyFont="1" applyFill="1" applyBorder="1" applyAlignment="1">
      <alignment/>
    </xf>
    <xf numFmtId="196" fontId="2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7" xfId="0" applyFont="1" applyFill="1" applyBorder="1" applyAlignment="1">
      <alignment horizontal="left"/>
    </xf>
    <xf numFmtId="0" fontId="12" fillId="0" borderId="0" xfId="0" applyFont="1" applyAlignment="1">
      <alignment/>
    </xf>
    <xf numFmtId="4" fontId="8" fillId="0" borderId="0" xfId="0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6" fontId="8" fillId="0" borderId="18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8" fillId="0" borderId="17" xfId="0" applyNumberFormat="1" applyFont="1" applyBorder="1" applyAlignment="1">
      <alignment/>
    </xf>
    <xf numFmtId="14" fontId="8" fillId="0" borderId="16" xfId="0" applyNumberFormat="1" applyFont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196" fontId="8" fillId="35" borderId="18" xfId="0" applyNumberFormat="1" applyFont="1" applyFill="1" applyBorder="1" applyAlignment="1">
      <alignment/>
    </xf>
    <xf numFmtId="196" fontId="8" fillId="35" borderId="0" xfId="0" applyNumberFormat="1" applyFont="1" applyFill="1" applyBorder="1" applyAlignment="1">
      <alignment/>
    </xf>
    <xf numFmtId="196" fontId="8" fillId="35" borderId="17" xfId="0" applyNumberFormat="1" applyFont="1" applyFill="1" applyBorder="1" applyAlignment="1">
      <alignment/>
    </xf>
    <xf numFmtId="14" fontId="8" fillId="35" borderId="19" xfId="0" applyNumberFormat="1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196" fontId="8" fillId="35" borderId="21" xfId="0" applyNumberFormat="1" applyFont="1" applyFill="1" applyBorder="1" applyAlignment="1">
      <alignment/>
    </xf>
    <xf numFmtId="196" fontId="8" fillId="35" borderId="20" xfId="0" applyNumberFormat="1" applyFont="1" applyFill="1" applyBorder="1" applyAlignment="1">
      <alignment/>
    </xf>
    <xf numFmtId="196" fontId="8" fillId="35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4" fontId="8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0" fontId="5" fillId="0" borderId="0" xfId="53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36" borderId="22" xfId="0" applyFont="1" applyFill="1" applyBorder="1" applyAlignment="1">
      <alignment/>
    </xf>
    <xf numFmtId="0" fontId="16" fillId="36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/>
    </xf>
    <xf numFmtId="196" fontId="4" fillId="35" borderId="34" xfId="0" applyNumberFormat="1" applyFont="1" applyFill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17" fillId="35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17" fillId="35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3" fontId="0" fillId="34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34" borderId="46" xfId="0" applyNumberFormat="1" applyFill="1" applyBorder="1" applyAlignment="1">
      <alignment/>
    </xf>
    <xf numFmtId="3" fontId="0" fillId="34" borderId="47" xfId="0" applyNumberFormat="1" applyFill="1" applyBorder="1" applyAlignment="1">
      <alignment/>
    </xf>
    <xf numFmtId="3" fontId="0" fillId="34" borderId="47" xfId="0" applyNumberFormat="1" applyFont="1" applyFill="1" applyBorder="1" applyAlignment="1">
      <alignment/>
    </xf>
    <xf numFmtId="3" fontId="0" fillId="34" borderId="48" xfId="0" applyNumberForma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17" fillId="35" borderId="52" xfId="0" applyNumberFormat="1" applyFont="1" applyFill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35" borderId="56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209" fontId="16" fillId="36" borderId="57" xfId="0" applyNumberFormat="1" applyFont="1" applyFill="1" applyBorder="1" applyAlignment="1">
      <alignment/>
    </xf>
    <xf numFmtId="209" fontId="5" fillId="0" borderId="0" xfId="0" applyNumberFormat="1" applyFont="1" applyBorder="1" applyAlignment="1">
      <alignment horizontal="center"/>
    </xf>
    <xf numFmtId="209" fontId="5" fillId="0" borderId="0" xfId="0" applyNumberFormat="1" applyFont="1" applyBorder="1" applyAlignment="1">
      <alignment horizontal="right"/>
    </xf>
    <xf numFmtId="209" fontId="4" fillId="35" borderId="58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4" fontId="22" fillId="0" borderId="0" xfId="0" applyNumberFormat="1" applyFont="1" applyAlignment="1">
      <alignment/>
    </xf>
    <xf numFmtId="0" fontId="2" fillId="0" borderId="0" xfId="0" applyFont="1" applyAlignment="1">
      <alignment/>
    </xf>
    <xf numFmtId="3" fontId="18" fillId="34" borderId="12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219075</xdr:rowOff>
    </xdr:from>
    <xdr:to>
      <xdr:col>4</xdr:col>
      <xdr:colOff>85725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8239125" y="3905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123825</xdr:rowOff>
    </xdr:from>
    <xdr:to>
      <xdr:col>6</xdr:col>
      <xdr:colOff>971550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876800" y="123825"/>
          <a:ext cx="2667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7</xdr:col>
      <xdr:colOff>352425</xdr:colOff>
      <xdr:row>3</xdr:row>
      <xdr:rowOff>19050</xdr:rowOff>
    </xdr:to>
    <xdr:pic>
      <xdr:nvPicPr>
        <xdr:cNvPr id="1" name="Picture 1" descr="Marca RNF (escala de gris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.00390625" style="0" customWidth="1"/>
    <col min="2" max="2" width="96.8515625" style="0" customWidth="1"/>
    <col min="3" max="3" width="22.00390625" style="0" customWidth="1"/>
  </cols>
  <sheetData>
    <row r="1" ht="13.5" thickBot="1"/>
    <row r="2" spans="2:7" ht="27.75" thickBot="1">
      <c r="B2" s="82" t="s">
        <v>106</v>
      </c>
      <c r="C2" s="129">
        <v>1105000</v>
      </c>
      <c r="D2" s="125" t="s">
        <v>107</v>
      </c>
      <c r="E2" s="126"/>
      <c r="F2" s="126"/>
      <c r="G2" s="126"/>
    </row>
    <row r="3" ht="12.75">
      <c r="C3" s="83"/>
    </row>
    <row r="4" ht="12.75">
      <c r="C4" s="83"/>
    </row>
    <row r="5" ht="13.5" thickBot="1">
      <c r="C5" s="83"/>
    </row>
    <row r="6" spans="2:3" s="122" customFormat="1" ht="15" thickBot="1">
      <c r="B6" s="120" t="s">
        <v>114</v>
      </c>
      <c r="C6" s="121">
        <f>C2/1.105</f>
        <v>1000000</v>
      </c>
    </row>
    <row r="9" ht="12.75">
      <c r="B9" s="128" t="s">
        <v>108</v>
      </c>
    </row>
    <row r="10" ht="12.75">
      <c r="B10" t="s">
        <v>109</v>
      </c>
    </row>
  </sheetData>
  <sheetProtection password="DCFB" sheet="1" objects="1" scenarios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59</v>
      </c>
    </row>
    <row r="8" spans="1:2" ht="13.5">
      <c r="A8" s="56" t="s">
        <v>52</v>
      </c>
      <c r="B8" s="29" t="s">
        <v>60</v>
      </c>
    </row>
    <row r="10" spans="1:16" ht="14.25">
      <c r="A10" s="34" t="s">
        <v>38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107.86338079984152</v>
      </c>
      <c r="D13" s="43">
        <v>22.65</v>
      </c>
      <c r="E13" s="44">
        <v>130.5133807998415</v>
      </c>
      <c r="F13" s="44">
        <v>8.85</v>
      </c>
      <c r="G13" s="44">
        <v>1.86</v>
      </c>
      <c r="H13" s="44">
        <v>141.22338079984152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107.86338079984152</v>
      </c>
      <c r="D14" s="49">
        <v>22.65</v>
      </c>
      <c r="E14" s="50">
        <v>130.5133807998415</v>
      </c>
      <c r="F14" s="50">
        <v>8.85</v>
      </c>
      <c r="G14" s="50">
        <v>1.86</v>
      </c>
      <c r="H14" s="50">
        <v>141.22338079984152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107.86338079984152</v>
      </c>
      <c r="D15" s="43">
        <v>22.65</v>
      </c>
      <c r="E15" s="44">
        <v>130.5133807998415</v>
      </c>
      <c r="F15" s="44">
        <v>8.85</v>
      </c>
      <c r="G15" s="44">
        <v>1.86</v>
      </c>
      <c r="H15" s="44">
        <v>141.22338079984152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107.86338079984152</v>
      </c>
      <c r="D16" s="49">
        <v>22.65</v>
      </c>
      <c r="E16" s="50">
        <v>130.5133807998415</v>
      </c>
      <c r="F16" s="50">
        <v>8.85</v>
      </c>
      <c r="G16" s="50">
        <v>1.86</v>
      </c>
      <c r="H16" s="50">
        <v>141.22338079984152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107.86338079984152</v>
      </c>
      <c r="D17" s="43">
        <v>22.65</v>
      </c>
      <c r="E17" s="44">
        <v>130.5133807998415</v>
      </c>
      <c r="F17" s="44">
        <v>8.85</v>
      </c>
      <c r="G17" s="44">
        <v>1.86</v>
      </c>
      <c r="H17" s="44">
        <v>141.22338079984152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107.86338079984152</v>
      </c>
      <c r="D18" s="49">
        <v>22.65</v>
      </c>
      <c r="E18" s="50">
        <v>130.5133807998415</v>
      </c>
      <c r="F18" s="50">
        <v>8.85</v>
      </c>
      <c r="G18" s="50">
        <v>1.86</v>
      </c>
      <c r="H18" s="50">
        <v>141.22338079984152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107.86338079984152</v>
      </c>
      <c r="D19" s="43">
        <v>22.65</v>
      </c>
      <c r="E19" s="44">
        <v>130.5133807998415</v>
      </c>
      <c r="F19" s="44">
        <v>8.85</v>
      </c>
      <c r="G19" s="44">
        <v>1.86</v>
      </c>
      <c r="H19" s="44">
        <v>141.22338079984152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107.86338079984152</v>
      </c>
      <c r="D20" s="49">
        <v>22.65</v>
      </c>
      <c r="E20" s="50">
        <v>130.5133807998415</v>
      </c>
      <c r="F20" s="50">
        <v>8.85</v>
      </c>
      <c r="G20" s="50">
        <v>1.86</v>
      </c>
      <c r="H20" s="50">
        <v>141.22338079984152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107.86338079984152</v>
      </c>
      <c r="D21" s="43">
        <v>22.65</v>
      </c>
      <c r="E21" s="44">
        <v>130.5133807998415</v>
      </c>
      <c r="F21" s="44">
        <v>8.85</v>
      </c>
      <c r="G21" s="44">
        <v>1.86</v>
      </c>
      <c r="H21" s="44">
        <v>141.22338079984152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107.86338079984152</v>
      </c>
      <c r="D22" s="49">
        <v>22.65</v>
      </c>
      <c r="E22" s="50">
        <v>130.5133807998415</v>
      </c>
      <c r="F22" s="50">
        <v>8.85</v>
      </c>
      <c r="G22" s="50">
        <v>1.86</v>
      </c>
      <c r="H22" s="50">
        <v>141.22338079984152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107.86338079984152</v>
      </c>
      <c r="D23" s="43">
        <v>22.65</v>
      </c>
      <c r="E23" s="44">
        <v>130.5133807998415</v>
      </c>
      <c r="F23" s="44">
        <v>8.85</v>
      </c>
      <c r="G23" s="44">
        <v>1.86</v>
      </c>
      <c r="H23" s="44">
        <v>141.22338079984152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2478.5731807998413</v>
      </c>
      <c r="D24" s="54">
        <v>520.5</v>
      </c>
      <c r="E24" s="55">
        <v>2999.0731807998413</v>
      </c>
      <c r="F24" s="55">
        <v>203.36</v>
      </c>
      <c r="G24" s="55">
        <v>42.71</v>
      </c>
      <c r="H24" s="55">
        <v>3245.1431807998415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61</v>
      </c>
    </row>
    <row r="8" spans="1:2" ht="13.5">
      <c r="A8" s="56" t="s">
        <v>52</v>
      </c>
      <c r="B8" s="29" t="s">
        <v>62</v>
      </c>
    </row>
    <row r="10" spans="1:16" ht="14.25">
      <c r="A10" s="34" t="s">
        <v>38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107.86338079984152</v>
      </c>
      <c r="D13" s="43">
        <v>22.65</v>
      </c>
      <c r="E13" s="44">
        <v>130.5133807998415</v>
      </c>
      <c r="F13" s="44">
        <v>8.85</v>
      </c>
      <c r="G13" s="44">
        <v>1.86</v>
      </c>
      <c r="H13" s="44">
        <v>141.22338079984152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107.86338079984152</v>
      </c>
      <c r="D14" s="49">
        <v>22.65</v>
      </c>
      <c r="E14" s="50">
        <v>130.5133807998415</v>
      </c>
      <c r="F14" s="50">
        <v>8.85</v>
      </c>
      <c r="G14" s="50">
        <v>1.86</v>
      </c>
      <c r="H14" s="50">
        <v>141.22338079984152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107.86338079984152</v>
      </c>
      <c r="D15" s="43">
        <v>22.65</v>
      </c>
      <c r="E15" s="44">
        <v>130.5133807998415</v>
      </c>
      <c r="F15" s="44">
        <v>8.85</v>
      </c>
      <c r="G15" s="44">
        <v>1.86</v>
      </c>
      <c r="H15" s="44">
        <v>141.22338079984152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107.86338079984152</v>
      </c>
      <c r="D16" s="49">
        <v>22.65</v>
      </c>
      <c r="E16" s="50">
        <v>130.5133807998415</v>
      </c>
      <c r="F16" s="50">
        <v>8.85</v>
      </c>
      <c r="G16" s="50">
        <v>1.86</v>
      </c>
      <c r="H16" s="50">
        <v>141.22338079984152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107.86338079984152</v>
      </c>
      <c r="D17" s="43">
        <v>22.65</v>
      </c>
      <c r="E17" s="44">
        <v>130.5133807998415</v>
      </c>
      <c r="F17" s="44">
        <v>8.85</v>
      </c>
      <c r="G17" s="44">
        <v>1.86</v>
      </c>
      <c r="H17" s="44">
        <v>141.22338079984152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107.86338079984152</v>
      </c>
      <c r="D18" s="49">
        <v>22.65</v>
      </c>
      <c r="E18" s="50">
        <v>130.5133807998415</v>
      </c>
      <c r="F18" s="50">
        <v>8.85</v>
      </c>
      <c r="G18" s="50">
        <v>1.86</v>
      </c>
      <c r="H18" s="50">
        <v>141.22338079984152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107.86338079984152</v>
      </c>
      <c r="D19" s="43">
        <v>22.65</v>
      </c>
      <c r="E19" s="44">
        <v>130.5133807998415</v>
      </c>
      <c r="F19" s="44">
        <v>8.85</v>
      </c>
      <c r="G19" s="44">
        <v>1.86</v>
      </c>
      <c r="H19" s="44">
        <v>141.22338079984152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107.86338079984152</v>
      </c>
      <c r="D20" s="49">
        <v>22.65</v>
      </c>
      <c r="E20" s="50">
        <v>130.5133807998415</v>
      </c>
      <c r="F20" s="50">
        <v>8.85</v>
      </c>
      <c r="G20" s="50">
        <v>1.86</v>
      </c>
      <c r="H20" s="50">
        <v>141.22338079984152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107.86338079984152</v>
      </c>
      <c r="D21" s="43">
        <v>22.65</v>
      </c>
      <c r="E21" s="44">
        <v>130.5133807998415</v>
      </c>
      <c r="F21" s="44">
        <v>8.85</v>
      </c>
      <c r="G21" s="44">
        <v>1.86</v>
      </c>
      <c r="H21" s="44">
        <v>141.22338079984152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107.86338079984152</v>
      </c>
      <c r="D22" s="49">
        <v>22.65</v>
      </c>
      <c r="E22" s="50">
        <v>130.5133807998415</v>
      </c>
      <c r="F22" s="50">
        <v>8.85</v>
      </c>
      <c r="G22" s="50">
        <v>1.86</v>
      </c>
      <c r="H22" s="50">
        <v>141.22338079984152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107.86338079984152</v>
      </c>
      <c r="D23" s="43">
        <v>22.65</v>
      </c>
      <c r="E23" s="44">
        <v>130.5133807998415</v>
      </c>
      <c r="F23" s="44">
        <v>8.85</v>
      </c>
      <c r="G23" s="44">
        <v>1.86</v>
      </c>
      <c r="H23" s="44">
        <v>141.22338079984152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2478.5731807998413</v>
      </c>
      <c r="D24" s="54">
        <v>520.5</v>
      </c>
      <c r="E24" s="55">
        <v>2999.0731807998413</v>
      </c>
      <c r="F24" s="55">
        <v>203.36</v>
      </c>
      <c r="G24" s="55">
        <v>42.71</v>
      </c>
      <c r="H24" s="55">
        <v>3245.1431807998415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6">
      <selection activeCell="A12" sqref="A12:I24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64</v>
      </c>
    </row>
    <row r="8" spans="1:2" ht="13.5">
      <c r="A8" s="56" t="s">
        <v>52</v>
      </c>
      <c r="B8" s="29" t="s">
        <v>63</v>
      </c>
    </row>
    <row r="10" spans="1:16" ht="14.25">
      <c r="A10" s="34" t="s">
        <v>38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107.86338079984152</v>
      </c>
      <c r="D13" s="43">
        <v>22.65</v>
      </c>
      <c r="E13" s="44">
        <v>130.5133807998415</v>
      </c>
      <c r="F13" s="44">
        <v>8.85</v>
      </c>
      <c r="G13" s="44">
        <v>1.86</v>
      </c>
      <c r="H13" s="44">
        <v>141.22338079984152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107.86338079984152</v>
      </c>
      <c r="D14" s="49">
        <v>22.65</v>
      </c>
      <c r="E14" s="50">
        <v>130.5133807998415</v>
      </c>
      <c r="F14" s="50">
        <v>8.85</v>
      </c>
      <c r="G14" s="50">
        <v>1.86</v>
      </c>
      <c r="H14" s="50">
        <v>141.22338079984152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107.86338079984152</v>
      </c>
      <c r="D15" s="43">
        <v>22.65</v>
      </c>
      <c r="E15" s="44">
        <v>130.5133807998415</v>
      </c>
      <c r="F15" s="44">
        <v>8.85</v>
      </c>
      <c r="G15" s="44">
        <v>1.86</v>
      </c>
      <c r="H15" s="44">
        <v>141.22338079984152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107.86338079984152</v>
      </c>
      <c r="D16" s="49">
        <v>22.65</v>
      </c>
      <c r="E16" s="50">
        <v>130.5133807998415</v>
      </c>
      <c r="F16" s="50">
        <v>8.85</v>
      </c>
      <c r="G16" s="50">
        <v>1.86</v>
      </c>
      <c r="H16" s="50">
        <v>141.22338079984152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107.86338079984152</v>
      </c>
      <c r="D17" s="43">
        <v>22.65</v>
      </c>
      <c r="E17" s="44">
        <v>130.5133807998415</v>
      </c>
      <c r="F17" s="44">
        <v>8.85</v>
      </c>
      <c r="G17" s="44">
        <v>1.86</v>
      </c>
      <c r="H17" s="44">
        <v>141.22338079984152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107.86338079984152</v>
      </c>
      <c r="D18" s="49">
        <v>22.65</v>
      </c>
      <c r="E18" s="50">
        <v>130.5133807998415</v>
      </c>
      <c r="F18" s="50">
        <v>8.85</v>
      </c>
      <c r="G18" s="50">
        <v>1.86</v>
      </c>
      <c r="H18" s="50">
        <v>141.22338079984152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107.86338079984152</v>
      </c>
      <c r="D19" s="43">
        <v>22.65</v>
      </c>
      <c r="E19" s="44">
        <v>130.5133807998415</v>
      </c>
      <c r="F19" s="44">
        <v>8.85</v>
      </c>
      <c r="G19" s="44">
        <v>1.86</v>
      </c>
      <c r="H19" s="44">
        <v>141.22338079984152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107.86338079984152</v>
      </c>
      <c r="D20" s="49">
        <v>22.65</v>
      </c>
      <c r="E20" s="50">
        <v>130.5133807998415</v>
      </c>
      <c r="F20" s="50">
        <v>8.85</v>
      </c>
      <c r="G20" s="50">
        <v>1.86</v>
      </c>
      <c r="H20" s="50">
        <v>141.22338079984152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107.86338079984152</v>
      </c>
      <c r="D21" s="43">
        <v>22.65</v>
      </c>
      <c r="E21" s="44">
        <v>130.5133807998415</v>
      </c>
      <c r="F21" s="44">
        <v>8.85</v>
      </c>
      <c r="G21" s="44">
        <v>1.86</v>
      </c>
      <c r="H21" s="44">
        <v>141.22338079984152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107.86338079984152</v>
      </c>
      <c r="D22" s="49">
        <v>22.65</v>
      </c>
      <c r="E22" s="50">
        <v>130.5133807998415</v>
      </c>
      <c r="F22" s="50">
        <v>8.85</v>
      </c>
      <c r="G22" s="50">
        <v>1.86</v>
      </c>
      <c r="H22" s="50">
        <v>141.22338079984152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107.86338079984152</v>
      </c>
      <c r="D23" s="43">
        <v>22.65</v>
      </c>
      <c r="E23" s="44">
        <v>130.5133807998415</v>
      </c>
      <c r="F23" s="44">
        <v>8.85</v>
      </c>
      <c r="G23" s="44">
        <v>1.86</v>
      </c>
      <c r="H23" s="44">
        <v>141.22338079984152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2478.5731807998413</v>
      </c>
      <c r="D24" s="54">
        <v>520.5</v>
      </c>
      <c r="E24" s="55">
        <v>2999.0731807998413</v>
      </c>
      <c r="F24" s="55">
        <v>203.36</v>
      </c>
      <c r="G24" s="55">
        <v>42.71</v>
      </c>
      <c r="H24" s="55">
        <v>3245.1431807998415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65</v>
      </c>
    </row>
    <row r="8" spans="1:2" ht="13.5">
      <c r="A8" s="56" t="s">
        <v>52</v>
      </c>
      <c r="B8" s="29" t="s">
        <v>68</v>
      </c>
    </row>
    <row r="10" spans="1:16" ht="14.25">
      <c r="A10" s="34" t="s">
        <v>37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148.70618051964226</v>
      </c>
      <c r="D13" s="43">
        <v>31.23</v>
      </c>
      <c r="E13" s="44">
        <v>179.93618051964225</v>
      </c>
      <c r="F13" s="44">
        <v>12.2</v>
      </c>
      <c r="G13" s="44">
        <v>2.56</v>
      </c>
      <c r="H13" s="44">
        <v>194.69618051964224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148.70618051964226</v>
      </c>
      <c r="D14" s="49">
        <v>31.23</v>
      </c>
      <c r="E14" s="50">
        <v>179.93618051964225</v>
      </c>
      <c r="F14" s="50">
        <v>12.2</v>
      </c>
      <c r="G14" s="50">
        <v>2.56</v>
      </c>
      <c r="H14" s="50">
        <v>194.69618051964224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148.70618051964226</v>
      </c>
      <c r="D15" s="43">
        <v>31.23</v>
      </c>
      <c r="E15" s="44">
        <v>179.93618051964225</v>
      </c>
      <c r="F15" s="44">
        <v>12.2</v>
      </c>
      <c r="G15" s="44">
        <v>2.56</v>
      </c>
      <c r="H15" s="44">
        <v>194.69618051964224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148.70618051964226</v>
      </c>
      <c r="D16" s="49">
        <v>31.23</v>
      </c>
      <c r="E16" s="50">
        <v>179.93618051964225</v>
      </c>
      <c r="F16" s="50">
        <v>12.2</v>
      </c>
      <c r="G16" s="50">
        <v>2.56</v>
      </c>
      <c r="H16" s="50">
        <v>194.69618051964224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148.70618051964226</v>
      </c>
      <c r="D17" s="43">
        <v>31.23</v>
      </c>
      <c r="E17" s="44">
        <v>179.93618051964225</v>
      </c>
      <c r="F17" s="44">
        <v>12.2</v>
      </c>
      <c r="G17" s="44">
        <v>2.56</v>
      </c>
      <c r="H17" s="44">
        <v>194.69618051964224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148.70618051964226</v>
      </c>
      <c r="D18" s="49">
        <v>31.23</v>
      </c>
      <c r="E18" s="50">
        <v>179.93618051964225</v>
      </c>
      <c r="F18" s="50">
        <v>12.2</v>
      </c>
      <c r="G18" s="50">
        <v>2.56</v>
      </c>
      <c r="H18" s="50">
        <v>194.69618051964224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148.70618051964226</v>
      </c>
      <c r="D19" s="43">
        <v>31.23</v>
      </c>
      <c r="E19" s="44">
        <v>179.93618051964225</v>
      </c>
      <c r="F19" s="44">
        <v>12.2</v>
      </c>
      <c r="G19" s="44">
        <v>2.56</v>
      </c>
      <c r="H19" s="44">
        <v>194.69618051964224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148.70618051964226</v>
      </c>
      <c r="D20" s="49">
        <v>31.23</v>
      </c>
      <c r="E20" s="50">
        <v>179.93618051964225</v>
      </c>
      <c r="F20" s="50">
        <v>12.2</v>
      </c>
      <c r="G20" s="50">
        <v>2.56</v>
      </c>
      <c r="H20" s="50">
        <v>194.69618051964224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148.70618051964226</v>
      </c>
      <c r="D21" s="43">
        <v>31.23</v>
      </c>
      <c r="E21" s="44">
        <v>179.93618051964225</v>
      </c>
      <c r="F21" s="44">
        <v>12.2</v>
      </c>
      <c r="G21" s="44">
        <v>2.56</v>
      </c>
      <c r="H21" s="44">
        <v>194.69618051964224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148.70618051964226</v>
      </c>
      <c r="D22" s="49">
        <v>31.23</v>
      </c>
      <c r="E22" s="50">
        <v>179.93618051964225</v>
      </c>
      <c r="F22" s="50">
        <v>12.2</v>
      </c>
      <c r="G22" s="50">
        <v>2.56</v>
      </c>
      <c r="H22" s="50">
        <v>194.69618051964224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148.70618051964226</v>
      </c>
      <c r="D23" s="43">
        <v>31.23</v>
      </c>
      <c r="E23" s="44">
        <v>179.93618051964225</v>
      </c>
      <c r="F23" s="44">
        <v>12.2</v>
      </c>
      <c r="G23" s="44">
        <v>2.56</v>
      </c>
      <c r="H23" s="44">
        <v>194.69618051964224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3680.009680519642</v>
      </c>
      <c r="D24" s="54">
        <v>772.8</v>
      </c>
      <c r="E24" s="55">
        <v>4452.809680519642</v>
      </c>
      <c r="F24" s="55">
        <v>301.94</v>
      </c>
      <c r="G24" s="55">
        <v>63.41</v>
      </c>
      <c r="H24" s="55">
        <v>4818.159680519641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66</v>
      </c>
    </row>
    <row r="8" spans="1:2" ht="13.5">
      <c r="A8" s="56" t="s">
        <v>52</v>
      </c>
      <c r="B8" s="29" t="s">
        <v>67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124.98125606837996</v>
      </c>
      <c r="D13" s="43">
        <v>26.25</v>
      </c>
      <c r="E13" s="44">
        <v>151.23125606837996</v>
      </c>
      <c r="F13" s="44">
        <v>10.25</v>
      </c>
      <c r="G13" s="44">
        <v>2.15</v>
      </c>
      <c r="H13" s="44">
        <v>163.63125606837997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124.98125606837996</v>
      </c>
      <c r="D14" s="49">
        <v>26.25</v>
      </c>
      <c r="E14" s="50">
        <v>151.23125606837996</v>
      </c>
      <c r="F14" s="50">
        <v>10.25</v>
      </c>
      <c r="G14" s="50">
        <v>2.15</v>
      </c>
      <c r="H14" s="50">
        <v>163.63125606837997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124.98125606837996</v>
      </c>
      <c r="D15" s="43">
        <v>26.25</v>
      </c>
      <c r="E15" s="44">
        <v>151.23125606837996</v>
      </c>
      <c r="F15" s="44">
        <v>10.25</v>
      </c>
      <c r="G15" s="44">
        <v>2.15</v>
      </c>
      <c r="H15" s="44">
        <v>163.63125606837997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124.98125606837996</v>
      </c>
      <c r="D16" s="49">
        <v>26.25</v>
      </c>
      <c r="E16" s="50">
        <v>151.23125606837996</v>
      </c>
      <c r="F16" s="50">
        <v>10.25</v>
      </c>
      <c r="G16" s="50">
        <v>2.15</v>
      </c>
      <c r="H16" s="50">
        <v>163.63125606837997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124.98125606837996</v>
      </c>
      <c r="D17" s="43">
        <v>26.25</v>
      </c>
      <c r="E17" s="44">
        <v>151.23125606837996</v>
      </c>
      <c r="F17" s="44">
        <v>10.25</v>
      </c>
      <c r="G17" s="44">
        <v>2.15</v>
      </c>
      <c r="H17" s="44">
        <v>163.63125606837997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124.98125606837996</v>
      </c>
      <c r="D18" s="49">
        <v>26.25</v>
      </c>
      <c r="E18" s="50">
        <v>151.23125606837996</v>
      </c>
      <c r="F18" s="50">
        <v>10.25</v>
      </c>
      <c r="G18" s="50">
        <v>2.15</v>
      </c>
      <c r="H18" s="50">
        <v>163.63125606837997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124.98125606837996</v>
      </c>
      <c r="D19" s="43">
        <v>26.25</v>
      </c>
      <c r="E19" s="44">
        <v>151.23125606837996</v>
      </c>
      <c r="F19" s="44">
        <v>10.25</v>
      </c>
      <c r="G19" s="44">
        <v>2.15</v>
      </c>
      <c r="H19" s="44">
        <v>163.63125606837997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124.98125606837996</v>
      </c>
      <c r="D20" s="49">
        <v>26.25</v>
      </c>
      <c r="E20" s="50">
        <v>151.23125606837996</v>
      </c>
      <c r="F20" s="50">
        <v>10.25</v>
      </c>
      <c r="G20" s="50">
        <v>2.15</v>
      </c>
      <c r="H20" s="50">
        <v>163.63125606837997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124.98125606837996</v>
      </c>
      <c r="D21" s="43">
        <v>26.25</v>
      </c>
      <c r="E21" s="44">
        <v>151.23125606837996</v>
      </c>
      <c r="F21" s="44">
        <v>10.25</v>
      </c>
      <c r="G21" s="44">
        <v>2.15</v>
      </c>
      <c r="H21" s="44">
        <v>163.63125606837997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124.98125606837996</v>
      </c>
      <c r="D22" s="49">
        <v>26.25</v>
      </c>
      <c r="E22" s="50">
        <v>151.23125606837996</v>
      </c>
      <c r="F22" s="50">
        <v>10.25</v>
      </c>
      <c r="G22" s="50">
        <v>2.15</v>
      </c>
      <c r="H22" s="50">
        <v>163.63125606837997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124.98125606837996</v>
      </c>
      <c r="D23" s="43">
        <v>26.25</v>
      </c>
      <c r="E23" s="44">
        <v>151.23125606837996</v>
      </c>
      <c r="F23" s="44">
        <v>10.25</v>
      </c>
      <c r="G23" s="44">
        <v>2.15</v>
      </c>
      <c r="H23" s="44">
        <v>163.63125606837997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3032.65065606838</v>
      </c>
      <c r="D24" s="54">
        <v>636.86</v>
      </c>
      <c r="E24" s="55">
        <v>3669.5106560683803</v>
      </c>
      <c r="F24" s="55">
        <v>248.82</v>
      </c>
      <c r="G24" s="55">
        <v>52.25</v>
      </c>
      <c r="H24" s="55">
        <v>3970.5806560683804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69</v>
      </c>
    </row>
    <row r="8" spans="1:2" ht="13.5">
      <c r="A8" s="56" t="s">
        <v>52</v>
      </c>
      <c r="B8" s="29" t="s">
        <v>70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124.98125606837996</v>
      </c>
      <c r="D13" s="43">
        <v>26.25</v>
      </c>
      <c r="E13" s="44">
        <v>151.23125606837996</v>
      </c>
      <c r="F13" s="44">
        <v>10.25</v>
      </c>
      <c r="G13" s="44">
        <v>2.15</v>
      </c>
      <c r="H13" s="44">
        <v>163.63125606837997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124.98125606837996</v>
      </c>
      <c r="D14" s="49">
        <v>26.25</v>
      </c>
      <c r="E14" s="50">
        <v>151.23125606837996</v>
      </c>
      <c r="F14" s="50">
        <v>10.25</v>
      </c>
      <c r="G14" s="50">
        <v>2.15</v>
      </c>
      <c r="H14" s="50">
        <v>163.63125606837997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124.98125606837996</v>
      </c>
      <c r="D15" s="43">
        <v>26.25</v>
      </c>
      <c r="E15" s="44">
        <v>151.23125606837996</v>
      </c>
      <c r="F15" s="44">
        <v>10.25</v>
      </c>
      <c r="G15" s="44">
        <v>2.15</v>
      </c>
      <c r="H15" s="44">
        <v>163.63125606837997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124.98125606837996</v>
      </c>
      <c r="D16" s="49">
        <v>26.25</v>
      </c>
      <c r="E16" s="50">
        <v>151.23125606837996</v>
      </c>
      <c r="F16" s="50">
        <v>10.25</v>
      </c>
      <c r="G16" s="50">
        <v>2.15</v>
      </c>
      <c r="H16" s="50">
        <v>163.63125606837997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124.98125606837996</v>
      </c>
      <c r="D17" s="43">
        <v>26.25</v>
      </c>
      <c r="E17" s="44">
        <v>151.23125606837996</v>
      </c>
      <c r="F17" s="44">
        <v>10.25</v>
      </c>
      <c r="G17" s="44">
        <v>2.15</v>
      </c>
      <c r="H17" s="44">
        <v>163.63125606837997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124.98125606837996</v>
      </c>
      <c r="D18" s="49">
        <v>26.25</v>
      </c>
      <c r="E18" s="50">
        <v>151.23125606837996</v>
      </c>
      <c r="F18" s="50">
        <v>10.25</v>
      </c>
      <c r="G18" s="50">
        <v>2.15</v>
      </c>
      <c r="H18" s="50">
        <v>163.63125606837997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124.98125606837996</v>
      </c>
      <c r="D19" s="43">
        <v>26.25</v>
      </c>
      <c r="E19" s="44">
        <v>151.23125606837996</v>
      </c>
      <c r="F19" s="44">
        <v>10.25</v>
      </c>
      <c r="G19" s="44">
        <v>2.15</v>
      </c>
      <c r="H19" s="44">
        <v>163.63125606837997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124.98125606837996</v>
      </c>
      <c r="D20" s="49">
        <v>26.25</v>
      </c>
      <c r="E20" s="50">
        <v>151.23125606837996</v>
      </c>
      <c r="F20" s="50">
        <v>10.25</v>
      </c>
      <c r="G20" s="50">
        <v>2.15</v>
      </c>
      <c r="H20" s="50">
        <v>163.63125606837997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124.98125606837996</v>
      </c>
      <c r="D21" s="43">
        <v>26.25</v>
      </c>
      <c r="E21" s="44">
        <v>151.23125606837996</v>
      </c>
      <c r="F21" s="44">
        <v>10.25</v>
      </c>
      <c r="G21" s="44">
        <v>2.15</v>
      </c>
      <c r="H21" s="44">
        <v>163.63125606837997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124.98125606837996</v>
      </c>
      <c r="D22" s="49">
        <v>26.25</v>
      </c>
      <c r="E22" s="50">
        <v>151.23125606837996</v>
      </c>
      <c r="F22" s="50">
        <v>10.25</v>
      </c>
      <c r="G22" s="50">
        <v>2.15</v>
      </c>
      <c r="H22" s="50">
        <v>163.63125606837997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124.98125606837996</v>
      </c>
      <c r="D23" s="43">
        <v>26.25</v>
      </c>
      <c r="E23" s="44">
        <v>151.23125606837996</v>
      </c>
      <c r="F23" s="44">
        <v>10.25</v>
      </c>
      <c r="G23" s="44">
        <v>2.15</v>
      </c>
      <c r="H23" s="44">
        <v>163.63125606837997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3032.65065606838</v>
      </c>
      <c r="D24" s="54">
        <v>636.86</v>
      </c>
      <c r="E24" s="55">
        <v>3669.5106560683803</v>
      </c>
      <c r="F24" s="55">
        <v>248.82</v>
      </c>
      <c r="G24" s="55">
        <v>52.25</v>
      </c>
      <c r="H24" s="55">
        <v>3970.5806560683804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71</v>
      </c>
    </row>
    <row r="8" spans="1:2" ht="13.5">
      <c r="A8" s="56" t="s">
        <v>52</v>
      </c>
      <c r="B8" s="29" t="s">
        <v>72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124.98125606837996</v>
      </c>
      <c r="D13" s="43">
        <v>26.25</v>
      </c>
      <c r="E13" s="44">
        <v>151.23125606837996</v>
      </c>
      <c r="F13" s="44">
        <v>10.25</v>
      </c>
      <c r="G13" s="44">
        <v>2.15</v>
      </c>
      <c r="H13" s="44">
        <v>163.63125606837997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124.98125606837996</v>
      </c>
      <c r="D14" s="49">
        <v>26.25</v>
      </c>
      <c r="E14" s="50">
        <v>151.23125606837996</v>
      </c>
      <c r="F14" s="50">
        <v>10.25</v>
      </c>
      <c r="G14" s="50">
        <v>2.15</v>
      </c>
      <c r="H14" s="50">
        <v>163.63125606837997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124.98125606837996</v>
      </c>
      <c r="D15" s="43">
        <v>26.25</v>
      </c>
      <c r="E15" s="44">
        <v>151.23125606837996</v>
      </c>
      <c r="F15" s="44">
        <v>10.25</v>
      </c>
      <c r="G15" s="44">
        <v>2.15</v>
      </c>
      <c r="H15" s="44">
        <v>163.63125606837997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124.98125606837996</v>
      </c>
      <c r="D16" s="49">
        <v>26.25</v>
      </c>
      <c r="E16" s="50">
        <v>151.23125606837996</v>
      </c>
      <c r="F16" s="50">
        <v>10.25</v>
      </c>
      <c r="G16" s="50">
        <v>2.15</v>
      </c>
      <c r="H16" s="50">
        <v>163.63125606837997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124.98125606837996</v>
      </c>
      <c r="D17" s="43">
        <v>26.25</v>
      </c>
      <c r="E17" s="44">
        <v>151.23125606837996</v>
      </c>
      <c r="F17" s="44">
        <v>10.25</v>
      </c>
      <c r="G17" s="44">
        <v>2.15</v>
      </c>
      <c r="H17" s="44">
        <v>163.63125606837997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124.98125606837996</v>
      </c>
      <c r="D18" s="49">
        <v>26.25</v>
      </c>
      <c r="E18" s="50">
        <v>151.23125606837996</v>
      </c>
      <c r="F18" s="50">
        <v>10.25</v>
      </c>
      <c r="G18" s="50">
        <v>2.15</v>
      </c>
      <c r="H18" s="50">
        <v>163.63125606837997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124.98125606837996</v>
      </c>
      <c r="D19" s="43">
        <v>26.25</v>
      </c>
      <c r="E19" s="44">
        <v>151.23125606837996</v>
      </c>
      <c r="F19" s="44">
        <v>10.25</v>
      </c>
      <c r="G19" s="44">
        <v>2.15</v>
      </c>
      <c r="H19" s="44">
        <v>163.63125606837997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124.98125606837996</v>
      </c>
      <c r="D20" s="49">
        <v>26.25</v>
      </c>
      <c r="E20" s="50">
        <v>151.23125606837996</v>
      </c>
      <c r="F20" s="50">
        <v>10.25</v>
      </c>
      <c r="G20" s="50">
        <v>2.15</v>
      </c>
      <c r="H20" s="50">
        <v>163.63125606837997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124.98125606837996</v>
      </c>
      <c r="D21" s="43">
        <v>26.25</v>
      </c>
      <c r="E21" s="44">
        <v>151.23125606837996</v>
      </c>
      <c r="F21" s="44">
        <v>10.25</v>
      </c>
      <c r="G21" s="44">
        <v>2.15</v>
      </c>
      <c r="H21" s="44">
        <v>163.63125606837997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124.98125606837996</v>
      </c>
      <c r="D22" s="49">
        <v>26.25</v>
      </c>
      <c r="E22" s="50">
        <v>151.23125606837996</v>
      </c>
      <c r="F22" s="50">
        <v>10.25</v>
      </c>
      <c r="G22" s="50">
        <v>2.15</v>
      </c>
      <c r="H22" s="50">
        <v>163.63125606837997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124.98125606837996</v>
      </c>
      <c r="D23" s="43">
        <v>26.25</v>
      </c>
      <c r="E23" s="44">
        <v>151.23125606837996</v>
      </c>
      <c r="F23" s="44">
        <v>10.25</v>
      </c>
      <c r="G23" s="44">
        <v>2.15</v>
      </c>
      <c r="H23" s="44">
        <v>163.63125606837997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3032.65065606838</v>
      </c>
      <c r="D24" s="54">
        <v>636.86</v>
      </c>
      <c r="E24" s="55">
        <v>3669.5106560683803</v>
      </c>
      <c r="F24" s="55">
        <v>248.82</v>
      </c>
      <c r="G24" s="55">
        <v>52.25</v>
      </c>
      <c r="H24" s="55">
        <v>3970.5806560683804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73</v>
      </c>
    </row>
    <row r="8" spans="1:2" ht="13.5">
      <c r="A8" s="56" t="s">
        <v>52</v>
      </c>
      <c r="B8" s="29" t="s">
        <v>77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74</v>
      </c>
    </row>
    <row r="8" spans="1:2" ht="13.5">
      <c r="A8" s="56" t="s">
        <v>52</v>
      </c>
      <c r="B8" s="29" t="s">
        <v>78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75</v>
      </c>
    </row>
    <row r="8" spans="1:2" ht="13.5">
      <c r="A8" s="56" t="s">
        <v>52</v>
      </c>
      <c r="B8" s="29" t="s">
        <v>79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93"/>
  <sheetViews>
    <sheetView tabSelected="1"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18.57421875" style="0" customWidth="1"/>
    <col min="2" max="2" width="17.421875" style="0" customWidth="1"/>
    <col min="3" max="3" width="18.421875" style="0" customWidth="1"/>
    <col min="4" max="4" width="14.00390625" style="0" customWidth="1"/>
    <col min="5" max="5" width="13.421875" style="0" customWidth="1"/>
    <col min="6" max="6" width="16.7109375" style="0" customWidth="1"/>
    <col min="7" max="7" width="17.8515625" style="0" customWidth="1"/>
    <col min="8" max="8" width="14.00390625" style="0" customWidth="1"/>
    <col min="9" max="9" width="11.421875" style="123" customWidth="1"/>
    <col min="10" max="10" width="11.421875" style="130" customWidth="1"/>
    <col min="11" max="21" width="11.421875" style="123" customWidth="1"/>
  </cols>
  <sheetData>
    <row r="1" spans="1:7" ht="19.5" thickBot="1" thickTop="1">
      <c r="A1" s="64" t="s">
        <v>96</v>
      </c>
      <c r="B1" s="65"/>
      <c r="C1" s="116">
        <f>+'CAPITAL '!C6</f>
        <v>1000000</v>
      </c>
      <c r="F1" s="59"/>
      <c r="G1" s="28"/>
    </row>
    <row r="2" spans="1:7" ht="16.5" thickTop="1">
      <c r="A2" s="61"/>
      <c r="B2" s="9"/>
      <c r="C2" s="117"/>
      <c r="F2" s="59"/>
      <c r="G2" s="28"/>
    </row>
    <row r="3" spans="1:7" ht="15.75" hidden="1">
      <c r="A3" s="61" t="s">
        <v>110</v>
      </c>
      <c r="C3" s="118">
        <f>+C1*0.03</f>
        <v>30000</v>
      </c>
      <c r="F3" s="59"/>
      <c r="G3" s="28"/>
    </row>
    <row r="4" spans="1:7" ht="15.75">
      <c r="A4" s="77" t="s">
        <v>113</v>
      </c>
      <c r="B4" s="78"/>
      <c r="C4" s="119">
        <f>+C3</f>
        <v>30000</v>
      </c>
      <c r="F4" s="59"/>
      <c r="G4" s="28"/>
    </row>
    <row r="5" spans="1:7" ht="15.75" hidden="1">
      <c r="A5" s="61"/>
      <c r="B5" s="9"/>
      <c r="C5" s="58"/>
      <c r="F5" s="59"/>
      <c r="G5" s="28"/>
    </row>
    <row r="6" spans="1:7" ht="15.75">
      <c r="A6" s="61" t="s">
        <v>112</v>
      </c>
      <c r="B6" s="9"/>
      <c r="C6" s="118">
        <f>+C1-C4</f>
        <v>970000</v>
      </c>
      <c r="F6" s="59"/>
      <c r="G6" s="28"/>
    </row>
    <row r="7" spans="1:7" ht="15.75">
      <c r="A7" s="61" t="s">
        <v>111</v>
      </c>
      <c r="B7" s="9"/>
      <c r="C7" s="63">
        <v>60</v>
      </c>
      <c r="D7" s="59" t="s">
        <v>117</v>
      </c>
      <c r="F7" s="59"/>
      <c r="G7" s="28"/>
    </row>
    <row r="8" spans="1:7" ht="15.75">
      <c r="A8" s="61" t="s">
        <v>118</v>
      </c>
      <c r="B8" s="9"/>
      <c r="C8" s="62">
        <v>0.125</v>
      </c>
      <c r="D8" s="61"/>
      <c r="F8" s="59"/>
      <c r="G8" s="28"/>
    </row>
    <row r="9" spans="1:7" ht="15.75">
      <c r="A9" s="61" t="s">
        <v>97</v>
      </c>
      <c r="B9" s="9"/>
      <c r="C9" s="62">
        <f>+C8/12</f>
        <v>0.010416666666666666</v>
      </c>
      <c r="F9" s="59"/>
      <c r="G9" s="28"/>
    </row>
    <row r="10" spans="1:7" ht="15.75">
      <c r="A10" s="61" t="s">
        <v>98</v>
      </c>
      <c r="B10" s="9"/>
      <c r="C10" s="62">
        <v>0.015</v>
      </c>
      <c r="F10" s="59"/>
      <c r="G10" s="28"/>
    </row>
    <row r="11" spans="1:7" ht="15.75">
      <c r="A11" s="61" t="s">
        <v>99</v>
      </c>
      <c r="B11" s="9"/>
      <c r="C11" s="118">
        <f>+('CAPITAL '!C2*0.034/12)/1.242</f>
        <v>2520.799785292539</v>
      </c>
      <c r="F11" s="59"/>
      <c r="G11" s="28"/>
    </row>
    <row r="12" spans="2:7" ht="15.75">
      <c r="B12" s="9"/>
      <c r="C12" s="58"/>
      <c r="F12" s="59"/>
      <c r="G12" s="28"/>
    </row>
    <row r="13" spans="1:8" ht="20.25">
      <c r="A13" s="131" t="s">
        <v>115</v>
      </c>
      <c r="B13" s="131"/>
      <c r="C13" s="131"/>
      <c r="D13" s="131"/>
      <c r="E13" s="131"/>
      <c r="F13" s="131"/>
      <c r="G13" s="131"/>
      <c r="H13" s="131"/>
    </row>
    <row r="14" spans="1:8" ht="21" thickBot="1">
      <c r="A14" s="60"/>
      <c r="B14" s="60"/>
      <c r="C14" s="60"/>
      <c r="D14" s="60"/>
      <c r="E14" s="60"/>
      <c r="F14" s="60"/>
      <c r="G14" s="60"/>
      <c r="H14" s="60"/>
    </row>
    <row r="15" spans="2:7" ht="14.25" thickBot="1" thickTop="1">
      <c r="B15" s="132" t="s">
        <v>102</v>
      </c>
      <c r="C15" s="133"/>
      <c r="D15" s="133"/>
      <c r="E15" s="133"/>
      <c r="F15" s="133"/>
      <c r="G15" s="134"/>
    </row>
    <row r="16" spans="1:8" ht="26.25" thickBot="1">
      <c r="A16" s="79" t="s">
        <v>94</v>
      </c>
      <c r="B16" s="75" t="s">
        <v>103</v>
      </c>
      <c r="C16" s="71" t="s">
        <v>101</v>
      </c>
      <c r="D16" s="72" t="s">
        <v>116</v>
      </c>
      <c r="E16" s="71" t="s">
        <v>95</v>
      </c>
      <c r="F16" s="73" t="s">
        <v>10</v>
      </c>
      <c r="G16" s="76" t="s">
        <v>105</v>
      </c>
      <c r="H16" s="70" t="s">
        <v>100</v>
      </c>
    </row>
    <row r="17" spans="1:8" ht="15">
      <c r="A17" s="66">
        <v>0</v>
      </c>
      <c r="B17" s="84"/>
      <c r="C17" s="85"/>
      <c r="D17" s="85"/>
      <c r="E17" s="85"/>
      <c r="F17" s="86"/>
      <c r="G17" s="87"/>
      <c r="H17" s="88">
        <f>+C6</f>
        <v>970000</v>
      </c>
    </row>
    <row r="18" spans="1:8" ht="15">
      <c r="A18" s="67">
        <v>1</v>
      </c>
      <c r="B18" s="89"/>
      <c r="C18" s="90">
        <f aca="true" t="shared" si="0" ref="C18:C23">H18*$C$9</f>
        <v>10104.166666666666</v>
      </c>
      <c r="D18" s="91">
        <f>+$C$11</f>
        <v>2520.799785292539</v>
      </c>
      <c r="E18" s="90">
        <f>+$C$6*0.015/60</f>
        <v>242.5</v>
      </c>
      <c r="F18" s="92">
        <f>+(B18+C18+D18+E18)*0.21</f>
        <v>2702.167954911433</v>
      </c>
      <c r="G18" s="93">
        <f>+B18+C18+D18+E18+F18</f>
        <v>15569.634406870637</v>
      </c>
      <c r="H18" s="94">
        <f>+H17</f>
        <v>970000</v>
      </c>
    </row>
    <row r="19" spans="1:8" ht="15">
      <c r="A19" s="67">
        <v>2</v>
      </c>
      <c r="B19" s="89"/>
      <c r="C19" s="90">
        <f t="shared" si="0"/>
        <v>10104.166666666666</v>
      </c>
      <c r="D19" s="91">
        <f aca="true" t="shared" si="1" ref="D19:D50">D18</f>
        <v>2520.799785292539</v>
      </c>
      <c r="E19" s="90">
        <f aca="true" t="shared" si="2" ref="E19:E77">+$C$6*0.015/60</f>
        <v>242.5</v>
      </c>
      <c r="F19" s="92">
        <f>+(B19+C19+D19+E19)*0.21</f>
        <v>2702.167954911433</v>
      </c>
      <c r="G19" s="93">
        <f aca="true" t="shared" si="3" ref="G19:G77">+B19+C19+D19+E19+F19</f>
        <v>15569.634406870637</v>
      </c>
      <c r="H19" s="94">
        <f aca="true" t="shared" si="4" ref="H19:H50">H18-B18</f>
        <v>970000</v>
      </c>
    </row>
    <row r="20" spans="1:8" ht="15">
      <c r="A20" s="80">
        <v>3</v>
      </c>
      <c r="B20" s="95">
        <f>+($C$1-$C$3)/20</f>
        <v>48500</v>
      </c>
      <c r="C20" s="96">
        <f t="shared" si="0"/>
        <v>10104.166666666666</v>
      </c>
      <c r="D20" s="97">
        <f t="shared" si="1"/>
        <v>2520.799785292539</v>
      </c>
      <c r="E20" s="96">
        <f t="shared" si="2"/>
        <v>242.5</v>
      </c>
      <c r="F20" s="98">
        <f>+(B20+C20+D20+E20)*0.21</f>
        <v>12887.167954911432</v>
      </c>
      <c r="G20" s="93">
        <f t="shared" si="3"/>
        <v>74254.63440687064</v>
      </c>
      <c r="H20" s="94">
        <f t="shared" si="4"/>
        <v>970000</v>
      </c>
    </row>
    <row r="21" spans="1:8" ht="15">
      <c r="A21" s="67">
        <v>4</v>
      </c>
      <c r="B21" s="89"/>
      <c r="C21" s="90">
        <f t="shared" si="0"/>
        <v>9598.958333333332</v>
      </c>
      <c r="D21" s="91">
        <f t="shared" si="1"/>
        <v>2520.799785292539</v>
      </c>
      <c r="E21" s="90">
        <f t="shared" si="2"/>
        <v>242.5</v>
      </c>
      <c r="F21" s="92">
        <f aca="true" t="shared" si="5" ref="F21:F76">+(B21+C21+D21+E21)*0.21</f>
        <v>2596.074204911433</v>
      </c>
      <c r="G21" s="93">
        <f t="shared" si="3"/>
        <v>14958.332323537305</v>
      </c>
      <c r="H21" s="94">
        <f t="shared" si="4"/>
        <v>921500</v>
      </c>
    </row>
    <row r="22" spans="1:8" ht="15">
      <c r="A22" s="67">
        <v>5</v>
      </c>
      <c r="B22" s="89"/>
      <c r="C22" s="90">
        <f t="shared" si="0"/>
        <v>9598.958333333332</v>
      </c>
      <c r="D22" s="91">
        <f t="shared" si="1"/>
        <v>2520.799785292539</v>
      </c>
      <c r="E22" s="90">
        <f t="shared" si="2"/>
        <v>242.5</v>
      </c>
      <c r="F22" s="92">
        <f t="shared" si="5"/>
        <v>2596.074204911433</v>
      </c>
      <c r="G22" s="93">
        <f t="shared" si="3"/>
        <v>14958.332323537305</v>
      </c>
      <c r="H22" s="94">
        <f t="shared" si="4"/>
        <v>921500</v>
      </c>
    </row>
    <row r="23" spans="1:8" ht="15">
      <c r="A23" s="80">
        <v>6</v>
      </c>
      <c r="B23" s="95">
        <f>+($C$1-$C$3)/20</f>
        <v>48500</v>
      </c>
      <c r="C23" s="96">
        <f t="shared" si="0"/>
        <v>9598.958333333332</v>
      </c>
      <c r="D23" s="97">
        <f t="shared" si="1"/>
        <v>2520.799785292539</v>
      </c>
      <c r="E23" s="96">
        <f t="shared" si="2"/>
        <v>242.5</v>
      </c>
      <c r="F23" s="98">
        <f t="shared" si="5"/>
        <v>12781.074204911432</v>
      </c>
      <c r="G23" s="93">
        <f t="shared" si="3"/>
        <v>73643.3323235373</v>
      </c>
      <c r="H23" s="94">
        <f t="shared" si="4"/>
        <v>921500</v>
      </c>
    </row>
    <row r="24" spans="1:8" ht="15">
      <c r="A24" s="67">
        <v>7</v>
      </c>
      <c r="B24" s="89"/>
      <c r="C24" s="90">
        <f aca="true" t="shared" si="6" ref="C24:C49">H24*$C$9</f>
        <v>9093.75</v>
      </c>
      <c r="D24" s="91">
        <f t="shared" si="1"/>
        <v>2520.799785292539</v>
      </c>
      <c r="E24" s="90">
        <f t="shared" si="2"/>
        <v>242.5</v>
      </c>
      <c r="F24" s="92">
        <f t="shared" si="5"/>
        <v>2489.9804549114333</v>
      </c>
      <c r="G24" s="93">
        <f t="shared" si="3"/>
        <v>14347.030240203974</v>
      </c>
      <c r="H24" s="94">
        <f t="shared" si="4"/>
        <v>873000</v>
      </c>
    </row>
    <row r="25" spans="1:8" ht="15">
      <c r="A25" s="67">
        <v>8</v>
      </c>
      <c r="B25" s="89"/>
      <c r="C25" s="90">
        <f t="shared" si="6"/>
        <v>9093.75</v>
      </c>
      <c r="D25" s="91">
        <f t="shared" si="1"/>
        <v>2520.799785292539</v>
      </c>
      <c r="E25" s="90">
        <f t="shared" si="2"/>
        <v>242.5</v>
      </c>
      <c r="F25" s="92">
        <f t="shared" si="5"/>
        <v>2489.9804549114333</v>
      </c>
      <c r="G25" s="93">
        <f t="shared" si="3"/>
        <v>14347.030240203974</v>
      </c>
      <c r="H25" s="94">
        <f t="shared" si="4"/>
        <v>873000</v>
      </c>
    </row>
    <row r="26" spans="1:8" ht="15">
      <c r="A26" s="80">
        <v>9</v>
      </c>
      <c r="B26" s="95">
        <f>+($C$1-$C$3)/20</f>
        <v>48500</v>
      </c>
      <c r="C26" s="96">
        <f t="shared" si="6"/>
        <v>9093.75</v>
      </c>
      <c r="D26" s="97">
        <f t="shared" si="1"/>
        <v>2520.799785292539</v>
      </c>
      <c r="E26" s="96">
        <f t="shared" si="2"/>
        <v>242.5</v>
      </c>
      <c r="F26" s="98">
        <f t="shared" si="5"/>
        <v>12674.980454911432</v>
      </c>
      <c r="G26" s="93">
        <f t="shared" si="3"/>
        <v>73032.03024020397</v>
      </c>
      <c r="H26" s="94">
        <f t="shared" si="4"/>
        <v>873000</v>
      </c>
    </row>
    <row r="27" spans="1:8" ht="15">
      <c r="A27" s="67">
        <v>10</v>
      </c>
      <c r="B27" s="89"/>
      <c r="C27" s="90">
        <f t="shared" si="6"/>
        <v>8588.541666666666</v>
      </c>
      <c r="D27" s="91">
        <f t="shared" si="1"/>
        <v>2520.799785292539</v>
      </c>
      <c r="E27" s="90">
        <f t="shared" si="2"/>
        <v>242.5</v>
      </c>
      <c r="F27" s="92">
        <f t="shared" si="5"/>
        <v>2383.886704911433</v>
      </c>
      <c r="G27" s="93">
        <f t="shared" si="3"/>
        <v>13735.728156870637</v>
      </c>
      <c r="H27" s="94">
        <f t="shared" si="4"/>
        <v>824500</v>
      </c>
    </row>
    <row r="28" spans="1:8" ht="15">
      <c r="A28" s="67">
        <v>11</v>
      </c>
      <c r="B28" s="89"/>
      <c r="C28" s="90">
        <f t="shared" si="6"/>
        <v>8588.541666666666</v>
      </c>
      <c r="D28" s="91">
        <f t="shared" si="1"/>
        <v>2520.799785292539</v>
      </c>
      <c r="E28" s="90">
        <f t="shared" si="2"/>
        <v>242.5</v>
      </c>
      <c r="F28" s="92">
        <f t="shared" si="5"/>
        <v>2383.886704911433</v>
      </c>
      <c r="G28" s="93">
        <f t="shared" si="3"/>
        <v>13735.728156870637</v>
      </c>
      <c r="H28" s="94">
        <f t="shared" si="4"/>
        <v>824500</v>
      </c>
    </row>
    <row r="29" spans="1:8" ht="15">
      <c r="A29" s="80">
        <v>12</v>
      </c>
      <c r="B29" s="95">
        <f>+($C$1-$C$3)/20</f>
        <v>48500</v>
      </c>
      <c r="C29" s="96">
        <f t="shared" si="6"/>
        <v>8588.541666666666</v>
      </c>
      <c r="D29" s="97">
        <f t="shared" si="1"/>
        <v>2520.799785292539</v>
      </c>
      <c r="E29" s="96">
        <f t="shared" si="2"/>
        <v>242.5</v>
      </c>
      <c r="F29" s="98">
        <f t="shared" si="5"/>
        <v>12568.886704911432</v>
      </c>
      <c r="G29" s="93">
        <f t="shared" si="3"/>
        <v>72420.72815687064</v>
      </c>
      <c r="H29" s="94">
        <f t="shared" si="4"/>
        <v>824500</v>
      </c>
    </row>
    <row r="30" spans="1:8" ht="15">
      <c r="A30" s="67">
        <v>13</v>
      </c>
      <c r="B30" s="89"/>
      <c r="C30" s="90">
        <f t="shared" si="6"/>
        <v>8083.333333333333</v>
      </c>
      <c r="D30" s="91">
        <f t="shared" si="1"/>
        <v>2520.799785292539</v>
      </c>
      <c r="E30" s="90">
        <f t="shared" si="2"/>
        <v>242.5</v>
      </c>
      <c r="F30" s="92">
        <f t="shared" si="5"/>
        <v>2277.792954911433</v>
      </c>
      <c r="G30" s="93">
        <f t="shared" si="3"/>
        <v>13124.426073537305</v>
      </c>
      <c r="H30" s="94">
        <f t="shared" si="4"/>
        <v>776000</v>
      </c>
    </row>
    <row r="31" spans="1:13" ht="15">
      <c r="A31" s="67">
        <v>14</v>
      </c>
      <c r="B31" s="89"/>
      <c r="C31" s="90">
        <f t="shared" si="6"/>
        <v>8083.333333333333</v>
      </c>
      <c r="D31" s="91">
        <f t="shared" si="1"/>
        <v>2520.799785292539</v>
      </c>
      <c r="E31" s="90">
        <f t="shared" si="2"/>
        <v>242.5</v>
      </c>
      <c r="F31" s="92">
        <f t="shared" si="5"/>
        <v>2277.792954911433</v>
      </c>
      <c r="G31" s="93">
        <f t="shared" si="3"/>
        <v>13124.426073537305</v>
      </c>
      <c r="H31" s="94">
        <f t="shared" si="4"/>
        <v>776000</v>
      </c>
      <c r="M31" s="123">
        <v>4</v>
      </c>
    </row>
    <row r="32" spans="1:8" ht="15">
      <c r="A32" s="80">
        <v>15</v>
      </c>
      <c r="B32" s="95">
        <f>+($C$1-$C$3)/20</f>
        <v>48500</v>
      </c>
      <c r="C32" s="96">
        <f t="shared" si="6"/>
        <v>8083.333333333333</v>
      </c>
      <c r="D32" s="97">
        <f t="shared" si="1"/>
        <v>2520.799785292539</v>
      </c>
      <c r="E32" s="96">
        <f t="shared" si="2"/>
        <v>242.5</v>
      </c>
      <c r="F32" s="98">
        <f t="shared" si="5"/>
        <v>12462.792954911434</v>
      </c>
      <c r="G32" s="93">
        <f t="shared" si="3"/>
        <v>71809.42607353731</v>
      </c>
      <c r="H32" s="94">
        <f t="shared" si="4"/>
        <v>776000</v>
      </c>
    </row>
    <row r="33" spans="1:8" ht="15">
      <c r="A33" s="67">
        <v>16</v>
      </c>
      <c r="B33" s="89"/>
      <c r="C33" s="90">
        <f t="shared" si="6"/>
        <v>7578.125</v>
      </c>
      <c r="D33" s="91">
        <f t="shared" si="1"/>
        <v>2520.799785292539</v>
      </c>
      <c r="E33" s="90">
        <f t="shared" si="2"/>
        <v>242.5</v>
      </c>
      <c r="F33" s="92">
        <f t="shared" si="5"/>
        <v>2171.6992049114333</v>
      </c>
      <c r="G33" s="93">
        <f t="shared" si="3"/>
        <v>12513.123990203974</v>
      </c>
      <c r="H33" s="94">
        <f t="shared" si="4"/>
        <v>727500</v>
      </c>
    </row>
    <row r="34" spans="1:8" ht="15">
      <c r="A34" s="67">
        <v>17</v>
      </c>
      <c r="B34" s="89"/>
      <c r="C34" s="90">
        <f t="shared" si="6"/>
        <v>7578.125</v>
      </c>
      <c r="D34" s="91">
        <f t="shared" si="1"/>
        <v>2520.799785292539</v>
      </c>
      <c r="E34" s="90">
        <f t="shared" si="2"/>
        <v>242.5</v>
      </c>
      <c r="F34" s="92">
        <f t="shared" si="5"/>
        <v>2171.6992049114333</v>
      </c>
      <c r="G34" s="93">
        <f t="shared" si="3"/>
        <v>12513.123990203974</v>
      </c>
      <c r="H34" s="94">
        <f t="shared" si="4"/>
        <v>727500</v>
      </c>
    </row>
    <row r="35" spans="1:8" ht="15">
      <c r="A35" s="80">
        <v>18</v>
      </c>
      <c r="B35" s="95">
        <f>+($C$1-$C$3)/20</f>
        <v>48500</v>
      </c>
      <c r="C35" s="96">
        <f t="shared" si="6"/>
        <v>7578.125</v>
      </c>
      <c r="D35" s="97">
        <f t="shared" si="1"/>
        <v>2520.799785292539</v>
      </c>
      <c r="E35" s="96">
        <f t="shared" si="2"/>
        <v>242.5</v>
      </c>
      <c r="F35" s="98">
        <f t="shared" si="5"/>
        <v>12356.699204911432</v>
      </c>
      <c r="G35" s="93">
        <f t="shared" si="3"/>
        <v>71198.12399020397</v>
      </c>
      <c r="H35" s="94">
        <f t="shared" si="4"/>
        <v>727500</v>
      </c>
    </row>
    <row r="36" spans="1:8" ht="15">
      <c r="A36" s="67">
        <v>19</v>
      </c>
      <c r="B36" s="89"/>
      <c r="C36" s="90">
        <f t="shared" si="6"/>
        <v>7072.916666666666</v>
      </c>
      <c r="D36" s="91">
        <f t="shared" si="1"/>
        <v>2520.799785292539</v>
      </c>
      <c r="E36" s="90">
        <f t="shared" si="2"/>
        <v>242.5</v>
      </c>
      <c r="F36" s="92">
        <f t="shared" si="5"/>
        <v>2065.605454911433</v>
      </c>
      <c r="G36" s="93">
        <f t="shared" si="3"/>
        <v>11901.821906870637</v>
      </c>
      <c r="H36" s="94">
        <f t="shared" si="4"/>
        <v>679000</v>
      </c>
    </row>
    <row r="37" spans="1:8" ht="15">
      <c r="A37" s="67">
        <v>20</v>
      </c>
      <c r="B37" s="89"/>
      <c r="C37" s="90">
        <f t="shared" si="6"/>
        <v>7072.916666666666</v>
      </c>
      <c r="D37" s="91">
        <f t="shared" si="1"/>
        <v>2520.799785292539</v>
      </c>
      <c r="E37" s="90">
        <f t="shared" si="2"/>
        <v>242.5</v>
      </c>
      <c r="F37" s="92">
        <f t="shared" si="5"/>
        <v>2065.605454911433</v>
      </c>
      <c r="G37" s="93">
        <f t="shared" si="3"/>
        <v>11901.821906870637</v>
      </c>
      <c r="H37" s="94">
        <f t="shared" si="4"/>
        <v>679000</v>
      </c>
    </row>
    <row r="38" spans="1:8" ht="15">
      <c r="A38" s="80">
        <v>21</v>
      </c>
      <c r="B38" s="95">
        <f>+($C$1-$C$3)/20</f>
        <v>48500</v>
      </c>
      <c r="C38" s="96">
        <f t="shared" si="6"/>
        <v>7072.916666666666</v>
      </c>
      <c r="D38" s="97">
        <f t="shared" si="1"/>
        <v>2520.799785292539</v>
      </c>
      <c r="E38" s="96">
        <f t="shared" si="2"/>
        <v>242.5</v>
      </c>
      <c r="F38" s="98">
        <f t="shared" si="5"/>
        <v>12250.605454911432</v>
      </c>
      <c r="G38" s="93">
        <f t="shared" si="3"/>
        <v>70586.82190687064</v>
      </c>
      <c r="H38" s="94">
        <f t="shared" si="4"/>
        <v>679000</v>
      </c>
    </row>
    <row r="39" spans="1:8" ht="15">
      <c r="A39" s="67">
        <v>22</v>
      </c>
      <c r="B39" s="89"/>
      <c r="C39" s="90">
        <f t="shared" si="6"/>
        <v>6567.708333333333</v>
      </c>
      <c r="D39" s="91">
        <f t="shared" si="1"/>
        <v>2520.799785292539</v>
      </c>
      <c r="E39" s="90">
        <f t="shared" si="2"/>
        <v>242.5</v>
      </c>
      <c r="F39" s="92">
        <f t="shared" si="5"/>
        <v>1959.511704911433</v>
      </c>
      <c r="G39" s="93">
        <f t="shared" si="3"/>
        <v>11290.519823537305</v>
      </c>
      <c r="H39" s="94">
        <f t="shared" si="4"/>
        <v>630500</v>
      </c>
    </row>
    <row r="40" spans="1:8" ht="15">
      <c r="A40" s="67">
        <v>23</v>
      </c>
      <c r="B40" s="89"/>
      <c r="C40" s="90">
        <f t="shared" si="6"/>
        <v>6567.708333333333</v>
      </c>
      <c r="D40" s="91">
        <f t="shared" si="1"/>
        <v>2520.799785292539</v>
      </c>
      <c r="E40" s="90">
        <f t="shared" si="2"/>
        <v>242.5</v>
      </c>
      <c r="F40" s="92">
        <f t="shared" si="5"/>
        <v>1959.511704911433</v>
      </c>
      <c r="G40" s="93">
        <f t="shared" si="3"/>
        <v>11290.519823537305</v>
      </c>
      <c r="H40" s="94">
        <f t="shared" si="4"/>
        <v>630500</v>
      </c>
    </row>
    <row r="41" spans="1:8" ht="15">
      <c r="A41" s="80">
        <v>24</v>
      </c>
      <c r="B41" s="95">
        <f>+($C$1-$C$3)/20</f>
        <v>48500</v>
      </c>
      <c r="C41" s="96">
        <f t="shared" si="6"/>
        <v>6567.708333333333</v>
      </c>
      <c r="D41" s="97">
        <f t="shared" si="1"/>
        <v>2520.799785292539</v>
      </c>
      <c r="E41" s="96">
        <f t="shared" si="2"/>
        <v>242.5</v>
      </c>
      <c r="F41" s="98">
        <f t="shared" si="5"/>
        <v>12144.511704911434</v>
      </c>
      <c r="G41" s="93">
        <f t="shared" si="3"/>
        <v>69975.51982353731</v>
      </c>
      <c r="H41" s="94">
        <f t="shared" si="4"/>
        <v>630500</v>
      </c>
    </row>
    <row r="42" spans="1:8" ht="15">
      <c r="A42" s="67">
        <v>25</v>
      </c>
      <c r="B42" s="89"/>
      <c r="C42" s="90">
        <f t="shared" si="6"/>
        <v>6062.5</v>
      </c>
      <c r="D42" s="91">
        <f t="shared" si="1"/>
        <v>2520.799785292539</v>
      </c>
      <c r="E42" s="90">
        <f t="shared" si="2"/>
        <v>242.5</v>
      </c>
      <c r="F42" s="92">
        <f t="shared" si="5"/>
        <v>1853.4179549114333</v>
      </c>
      <c r="G42" s="93">
        <f t="shared" si="3"/>
        <v>10679.217740203974</v>
      </c>
      <c r="H42" s="94">
        <f t="shared" si="4"/>
        <v>582000</v>
      </c>
    </row>
    <row r="43" spans="1:8" ht="15">
      <c r="A43" s="67">
        <v>26</v>
      </c>
      <c r="B43" s="89"/>
      <c r="C43" s="90">
        <f t="shared" si="6"/>
        <v>6062.5</v>
      </c>
      <c r="D43" s="91">
        <f t="shared" si="1"/>
        <v>2520.799785292539</v>
      </c>
      <c r="E43" s="90">
        <f t="shared" si="2"/>
        <v>242.5</v>
      </c>
      <c r="F43" s="92">
        <f t="shared" si="5"/>
        <v>1853.4179549114333</v>
      </c>
      <c r="G43" s="93">
        <f t="shared" si="3"/>
        <v>10679.217740203974</v>
      </c>
      <c r="H43" s="94">
        <f t="shared" si="4"/>
        <v>582000</v>
      </c>
    </row>
    <row r="44" spans="1:8" ht="15">
      <c r="A44" s="80">
        <v>27</v>
      </c>
      <c r="B44" s="95">
        <f>+($C$1-$C$3)/20</f>
        <v>48500</v>
      </c>
      <c r="C44" s="96">
        <f t="shared" si="6"/>
        <v>6062.5</v>
      </c>
      <c r="D44" s="97">
        <f t="shared" si="1"/>
        <v>2520.799785292539</v>
      </c>
      <c r="E44" s="96">
        <f t="shared" si="2"/>
        <v>242.5</v>
      </c>
      <c r="F44" s="98">
        <f t="shared" si="5"/>
        <v>12038.417954911432</v>
      </c>
      <c r="G44" s="93">
        <f t="shared" si="3"/>
        <v>69364.21774020397</v>
      </c>
      <c r="H44" s="94">
        <f t="shared" si="4"/>
        <v>582000</v>
      </c>
    </row>
    <row r="45" spans="1:8" ht="15">
      <c r="A45" s="67">
        <v>28</v>
      </c>
      <c r="B45" s="89"/>
      <c r="C45" s="90">
        <f t="shared" si="6"/>
        <v>5557.291666666666</v>
      </c>
      <c r="D45" s="91">
        <f t="shared" si="1"/>
        <v>2520.799785292539</v>
      </c>
      <c r="E45" s="90">
        <f t="shared" si="2"/>
        <v>242.5</v>
      </c>
      <c r="F45" s="92">
        <f t="shared" si="5"/>
        <v>1747.3242049114328</v>
      </c>
      <c r="G45" s="93">
        <f t="shared" si="3"/>
        <v>10067.915656870637</v>
      </c>
      <c r="H45" s="94">
        <f t="shared" si="4"/>
        <v>533500</v>
      </c>
    </row>
    <row r="46" spans="1:8" ht="15">
      <c r="A46" s="67">
        <v>29</v>
      </c>
      <c r="B46" s="89"/>
      <c r="C46" s="90">
        <f t="shared" si="6"/>
        <v>5557.291666666666</v>
      </c>
      <c r="D46" s="91">
        <f t="shared" si="1"/>
        <v>2520.799785292539</v>
      </c>
      <c r="E46" s="90">
        <f t="shared" si="2"/>
        <v>242.5</v>
      </c>
      <c r="F46" s="92">
        <f t="shared" si="5"/>
        <v>1747.3242049114328</v>
      </c>
      <c r="G46" s="93">
        <f t="shared" si="3"/>
        <v>10067.915656870637</v>
      </c>
      <c r="H46" s="94">
        <f t="shared" si="4"/>
        <v>533500</v>
      </c>
    </row>
    <row r="47" spans="1:8" ht="15">
      <c r="A47" s="80">
        <v>30</v>
      </c>
      <c r="B47" s="95">
        <f>+($C$1-$C$3)/20</f>
        <v>48500</v>
      </c>
      <c r="C47" s="96">
        <f t="shared" si="6"/>
        <v>5557.291666666666</v>
      </c>
      <c r="D47" s="97">
        <f t="shared" si="1"/>
        <v>2520.799785292539</v>
      </c>
      <c r="E47" s="96">
        <f t="shared" si="2"/>
        <v>242.5</v>
      </c>
      <c r="F47" s="98">
        <f t="shared" si="5"/>
        <v>11932.324204911432</v>
      </c>
      <c r="G47" s="93">
        <f t="shared" si="3"/>
        <v>68752.91565687064</v>
      </c>
      <c r="H47" s="94">
        <f t="shared" si="4"/>
        <v>533500</v>
      </c>
    </row>
    <row r="48" spans="1:8" ht="15">
      <c r="A48" s="67">
        <v>31</v>
      </c>
      <c r="B48" s="89"/>
      <c r="C48" s="90">
        <f t="shared" si="6"/>
        <v>5052.083333333333</v>
      </c>
      <c r="D48" s="91">
        <f t="shared" si="1"/>
        <v>2520.799785292539</v>
      </c>
      <c r="E48" s="90">
        <f t="shared" si="2"/>
        <v>242.5</v>
      </c>
      <c r="F48" s="92">
        <f t="shared" si="5"/>
        <v>1641.230454911433</v>
      </c>
      <c r="G48" s="93">
        <f t="shared" si="3"/>
        <v>9456.613573537305</v>
      </c>
      <c r="H48" s="94">
        <f t="shared" si="4"/>
        <v>485000</v>
      </c>
    </row>
    <row r="49" spans="1:8" ht="15">
      <c r="A49" s="67">
        <v>32</v>
      </c>
      <c r="B49" s="89"/>
      <c r="C49" s="90">
        <f t="shared" si="6"/>
        <v>5052.083333333333</v>
      </c>
      <c r="D49" s="91">
        <f t="shared" si="1"/>
        <v>2520.799785292539</v>
      </c>
      <c r="E49" s="90">
        <f t="shared" si="2"/>
        <v>242.5</v>
      </c>
      <c r="F49" s="92">
        <f t="shared" si="5"/>
        <v>1641.230454911433</v>
      </c>
      <c r="G49" s="93">
        <f t="shared" si="3"/>
        <v>9456.613573537305</v>
      </c>
      <c r="H49" s="94">
        <f t="shared" si="4"/>
        <v>485000</v>
      </c>
    </row>
    <row r="50" spans="1:8" ht="15">
      <c r="A50" s="80">
        <v>33</v>
      </c>
      <c r="B50" s="95">
        <f>+($C$1-$C$3)/20</f>
        <v>48500</v>
      </c>
      <c r="C50" s="96">
        <f aca="true" t="shared" si="7" ref="C50:C73">H50*$C$9</f>
        <v>5052.083333333333</v>
      </c>
      <c r="D50" s="97">
        <f t="shared" si="1"/>
        <v>2520.799785292539</v>
      </c>
      <c r="E50" s="96">
        <f t="shared" si="2"/>
        <v>242.5</v>
      </c>
      <c r="F50" s="98">
        <f t="shared" si="5"/>
        <v>11826.230454911434</v>
      </c>
      <c r="G50" s="93">
        <f t="shared" si="3"/>
        <v>68141.61357353731</v>
      </c>
      <c r="H50" s="94">
        <f t="shared" si="4"/>
        <v>485000</v>
      </c>
    </row>
    <row r="51" spans="1:8" ht="15">
      <c r="A51" s="67">
        <v>34</v>
      </c>
      <c r="B51" s="89"/>
      <c r="C51" s="90">
        <f t="shared" si="7"/>
        <v>4546.875</v>
      </c>
      <c r="D51" s="91">
        <f aca="true" t="shared" si="8" ref="D51:D76">D50</f>
        <v>2520.799785292539</v>
      </c>
      <c r="E51" s="90">
        <f t="shared" si="2"/>
        <v>242.5</v>
      </c>
      <c r="F51" s="92">
        <f t="shared" si="5"/>
        <v>1535.136704911433</v>
      </c>
      <c r="G51" s="93">
        <f t="shared" si="3"/>
        <v>8845.311490203972</v>
      </c>
      <c r="H51" s="94">
        <f aca="true" t="shared" si="9" ref="H51:H79">H50-B50</f>
        <v>436500</v>
      </c>
    </row>
    <row r="52" spans="1:8" ht="15">
      <c r="A52" s="67">
        <v>35</v>
      </c>
      <c r="B52" s="89"/>
      <c r="C52" s="90">
        <f t="shared" si="7"/>
        <v>4546.875</v>
      </c>
      <c r="D52" s="91">
        <f t="shared" si="8"/>
        <v>2520.799785292539</v>
      </c>
      <c r="E52" s="90">
        <f t="shared" si="2"/>
        <v>242.5</v>
      </c>
      <c r="F52" s="92">
        <f t="shared" si="5"/>
        <v>1535.136704911433</v>
      </c>
      <c r="G52" s="93">
        <f t="shared" si="3"/>
        <v>8845.311490203972</v>
      </c>
      <c r="H52" s="94">
        <f t="shared" si="9"/>
        <v>436500</v>
      </c>
    </row>
    <row r="53" spans="1:8" ht="15">
      <c r="A53" s="80">
        <v>36</v>
      </c>
      <c r="B53" s="95">
        <f>+($C$1-$C$3)/20</f>
        <v>48500</v>
      </c>
      <c r="C53" s="96">
        <f t="shared" si="7"/>
        <v>4546.875</v>
      </c>
      <c r="D53" s="97">
        <f t="shared" si="8"/>
        <v>2520.799785292539</v>
      </c>
      <c r="E53" s="96">
        <f t="shared" si="2"/>
        <v>242.5</v>
      </c>
      <c r="F53" s="98">
        <f t="shared" si="5"/>
        <v>11720.136704911432</v>
      </c>
      <c r="G53" s="93">
        <f t="shared" si="3"/>
        <v>67530.31149020397</v>
      </c>
      <c r="H53" s="94">
        <f t="shared" si="9"/>
        <v>436500</v>
      </c>
    </row>
    <row r="54" spans="1:8" ht="15">
      <c r="A54" s="67">
        <v>37</v>
      </c>
      <c r="B54" s="89"/>
      <c r="C54" s="90">
        <f t="shared" si="7"/>
        <v>4041.6666666666665</v>
      </c>
      <c r="D54" s="91">
        <f t="shared" si="8"/>
        <v>2520.799785292539</v>
      </c>
      <c r="E54" s="90">
        <f t="shared" si="2"/>
        <v>242.5</v>
      </c>
      <c r="F54" s="92">
        <f t="shared" si="5"/>
        <v>1429.0429549114333</v>
      </c>
      <c r="G54" s="93">
        <f t="shared" si="3"/>
        <v>8234.009406870638</v>
      </c>
      <c r="H54" s="94">
        <f t="shared" si="9"/>
        <v>388000</v>
      </c>
    </row>
    <row r="55" spans="1:8" ht="15">
      <c r="A55" s="67">
        <v>38</v>
      </c>
      <c r="B55" s="89"/>
      <c r="C55" s="90">
        <f t="shared" si="7"/>
        <v>4041.6666666666665</v>
      </c>
      <c r="D55" s="91">
        <f t="shared" si="8"/>
        <v>2520.799785292539</v>
      </c>
      <c r="E55" s="90">
        <f t="shared" si="2"/>
        <v>242.5</v>
      </c>
      <c r="F55" s="92">
        <f t="shared" si="5"/>
        <v>1429.0429549114333</v>
      </c>
      <c r="G55" s="93">
        <f t="shared" si="3"/>
        <v>8234.009406870638</v>
      </c>
      <c r="H55" s="94">
        <f t="shared" si="9"/>
        <v>388000</v>
      </c>
    </row>
    <row r="56" spans="1:8" ht="15">
      <c r="A56" s="80">
        <v>39</v>
      </c>
      <c r="B56" s="95">
        <f>+($C$1-$C$3)/20</f>
        <v>48500</v>
      </c>
      <c r="C56" s="96">
        <f t="shared" si="7"/>
        <v>4041.6666666666665</v>
      </c>
      <c r="D56" s="97">
        <f t="shared" si="8"/>
        <v>2520.799785292539</v>
      </c>
      <c r="E56" s="96">
        <f t="shared" si="2"/>
        <v>242.5</v>
      </c>
      <c r="F56" s="98">
        <f t="shared" si="5"/>
        <v>11614.042954911432</v>
      </c>
      <c r="G56" s="93">
        <f t="shared" si="3"/>
        <v>66919.00940687064</v>
      </c>
      <c r="H56" s="94">
        <f t="shared" si="9"/>
        <v>388000</v>
      </c>
    </row>
    <row r="57" spans="1:8" ht="15">
      <c r="A57" s="67">
        <v>40</v>
      </c>
      <c r="B57" s="89"/>
      <c r="C57" s="90">
        <f t="shared" si="7"/>
        <v>3536.458333333333</v>
      </c>
      <c r="D57" s="91">
        <f t="shared" si="8"/>
        <v>2520.799785292539</v>
      </c>
      <c r="E57" s="90">
        <f t="shared" si="2"/>
        <v>242.5</v>
      </c>
      <c r="F57" s="92">
        <f t="shared" si="5"/>
        <v>1322.949204911433</v>
      </c>
      <c r="G57" s="93">
        <f t="shared" si="3"/>
        <v>7622.7073235373055</v>
      </c>
      <c r="H57" s="94">
        <f t="shared" si="9"/>
        <v>339500</v>
      </c>
    </row>
    <row r="58" spans="1:8" ht="15">
      <c r="A58" s="67">
        <v>41</v>
      </c>
      <c r="B58" s="89"/>
      <c r="C58" s="90">
        <f t="shared" si="7"/>
        <v>3536.458333333333</v>
      </c>
      <c r="D58" s="91">
        <f t="shared" si="8"/>
        <v>2520.799785292539</v>
      </c>
      <c r="E58" s="90">
        <f t="shared" si="2"/>
        <v>242.5</v>
      </c>
      <c r="F58" s="92">
        <f t="shared" si="5"/>
        <v>1322.949204911433</v>
      </c>
      <c r="G58" s="93">
        <f t="shared" si="3"/>
        <v>7622.7073235373055</v>
      </c>
      <c r="H58" s="94">
        <f t="shared" si="9"/>
        <v>339500</v>
      </c>
    </row>
    <row r="59" spans="1:8" ht="15">
      <c r="A59" s="80">
        <v>42</v>
      </c>
      <c r="B59" s="95">
        <f>+($C$1-$C$3)/20</f>
        <v>48500</v>
      </c>
      <c r="C59" s="96">
        <f t="shared" si="7"/>
        <v>3536.458333333333</v>
      </c>
      <c r="D59" s="97">
        <f t="shared" si="8"/>
        <v>2520.799785292539</v>
      </c>
      <c r="E59" s="96">
        <f t="shared" si="2"/>
        <v>242.5</v>
      </c>
      <c r="F59" s="98">
        <f t="shared" si="5"/>
        <v>11507.949204911434</v>
      </c>
      <c r="G59" s="93">
        <f t="shared" si="3"/>
        <v>66307.70732353731</v>
      </c>
      <c r="H59" s="94">
        <f t="shared" si="9"/>
        <v>339500</v>
      </c>
    </row>
    <row r="60" spans="1:8" ht="15">
      <c r="A60" s="67">
        <v>43</v>
      </c>
      <c r="B60" s="89"/>
      <c r="C60" s="90">
        <f t="shared" si="7"/>
        <v>3031.25</v>
      </c>
      <c r="D60" s="91">
        <f t="shared" si="8"/>
        <v>2520.799785292539</v>
      </c>
      <c r="E60" s="90">
        <f t="shared" si="2"/>
        <v>242.5</v>
      </c>
      <c r="F60" s="92">
        <f t="shared" si="5"/>
        <v>1216.855454911433</v>
      </c>
      <c r="G60" s="93">
        <f t="shared" si="3"/>
        <v>7011.405240203972</v>
      </c>
      <c r="H60" s="94">
        <f t="shared" si="9"/>
        <v>291000</v>
      </c>
    </row>
    <row r="61" spans="1:8" ht="15">
      <c r="A61" s="67">
        <v>44</v>
      </c>
      <c r="B61" s="89"/>
      <c r="C61" s="90">
        <f t="shared" si="7"/>
        <v>3031.25</v>
      </c>
      <c r="D61" s="91">
        <f t="shared" si="8"/>
        <v>2520.799785292539</v>
      </c>
      <c r="E61" s="90">
        <f t="shared" si="2"/>
        <v>242.5</v>
      </c>
      <c r="F61" s="92">
        <f t="shared" si="5"/>
        <v>1216.855454911433</v>
      </c>
      <c r="G61" s="93">
        <f t="shared" si="3"/>
        <v>7011.405240203972</v>
      </c>
      <c r="H61" s="94">
        <f t="shared" si="9"/>
        <v>291000</v>
      </c>
    </row>
    <row r="62" spans="1:8" ht="15">
      <c r="A62" s="80">
        <v>45</v>
      </c>
      <c r="B62" s="95">
        <f>+($C$1-$C$3)/20</f>
        <v>48500</v>
      </c>
      <c r="C62" s="96">
        <f t="shared" si="7"/>
        <v>3031.25</v>
      </c>
      <c r="D62" s="97">
        <f t="shared" si="8"/>
        <v>2520.799785292539</v>
      </c>
      <c r="E62" s="96">
        <f t="shared" si="2"/>
        <v>242.5</v>
      </c>
      <c r="F62" s="98">
        <f t="shared" si="5"/>
        <v>11401.855454911432</v>
      </c>
      <c r="G62" s="93">
        <f t="shared" si="3"/>
        <v>65696.40524020397</v>
      </c>
      <c r="H62" s="94">
        <f t="shared" si="9"/>
        <v>291000</v>
      </c>
    </row>
    <row r="63" spans="1:8" ht="15">
      <c r="A63" s="67">
        <v>46</v>
      </c>
      <c r="B63" s="89"/>
      <c r="C63" s="90">
        <f t="shared" si="7"/>
        <v>2526.0416666666665</v>
      </c>
      <c r="D63" s="91">
        <f t="shared" si="8"/>
        <v>2520.799785292539</v>
      </c>
      <c r="E63" s="90">
        <f t="shared" si="2"/>
        <v>242.5</v>
      </c>
      <c r="F63" s="92">
        <f t="shared" si="5"/>
        <v>1110.7617049114333</v>
      </c>
      <c r="G63" s="93">
        <f t="shared" si="3"/>
        <v>6400.103156870639</v>
      </c>
      <c r="H63" s="94">
        <f t="shared" si="9"/>
        <v>242500</v>
      </c>
    </row>
    <row r="64" spans="1:8" ht="15">
      <c r="A64" s="67">
        <v>47</v>
      </c>
      <c r="B64" s="89"/>
      <c r="C64" s="90">
        <f t="shared" si="7"/>
        <v>2526.0416666666665</v>
      </c>
      <c r="D64" s="91">
        <f t="shared" si="8"/>
        <v>2520.799785292539</v>
      </c>
      <c r="E64" s="90">
        <f t="shared" si="2"/>
        <v>242.5</v>
      </c>
      <c r="F64" s="92">
        <f t="shared" si="5"/>
        <v>1110.7617049114333</v>
      </c>
      <c r="G64" s="93">
        <f t="shared" si="3"/>
        <v>6400.103156870639</v>
      </c>
      <c r="H64" s="94">
        <f t="shared" si="9"/>
        <v>242500</v>
      </c>
    </row>
    <row r="65" spans="1:8" ht="15">
      <c r="A65" s="80">
        <v>48</v>
      </c>
      <c r="B65" s="95">
        <f>+($C$1-$C$3)/20</f>
        <v>48500</v>
      </c>
      <c r="C65" s="96">
        <f t="shared" si="7"/>
        <v>2526.0416666666665</v>
      </c>
      <c r="D65" s="97">
        <f t="shared" si="8"/>
        <v>2520.799785292539</v>
      </c>
      <c r="E65" s="96">
        <f t="shared" si="2"/>
        <v>242.5</v>
      </c>
      <c r="F65" s="98">
        <f t="shared" si="5"/>
        <v>11295.761704911432</v>
      </c>
      <c r="G65" s="93">
        <f t="shared" si="3"/>
        <v>65085.10315687064</v>
      </c>
      <c r="H65" s="94">
        <f t="shared" si="9"/>
        <v>242500</v>
      </c>
    </row>
    <row r="66" spans="1:8" ht="15">
      <c r="A66" s="67">
        <v>49</v>
      </c>
      <c r="B66" s="89"/>
      <c r="C66" s="90">
        <f t="shared" si="7"/>
        <v>2020.8333333333333</v>
      </c>
      <c r="D66" s="91">
        <f t="shared" si="8"/>
        <v>2520.799785292539</v>
      </c>
      <c r="E66" s="90">
        <f t="shared" si="2"/>
        <v>242.5</v>
      </c>
      <c r="F66" s="92">
        <f t="shared" si="5"/>
        <v>1004.6679549114331</v>
      </c>
      <c r="G66" s="93">
        <f t="shared" si="3"/>
        <v>5788.8010735373055</v>
      </c>
      <c r="H66" s="94">
        <f t="shared" si="9"/>
        <v>194000</v>
      </c>
    </row>
    <row r="67" spans="1:8" ht="15">
      <c r="A67" s="67">
        <v>50</v>
      </c>
      <c r="B67" s="89"/>
      <c r="C67" s="90">
        <f t="shared" si="7"/>
        <v>2020.8333333333333</v>
      </c>
      <c r="D67" s="91">
        <f t="shared" si="8"/>
        <v>2520.799785292539</v>
      </c>
      <c r="E67" s="90">
        <f t="shared" si="2"/>
        <v>242.5</v>
      </c>
      <c r="F67" s="92">
        <f t="shared" si="5"/>
        <v>1004.6679549114331</v>
      </c>
      <c r="G67" s="93">
        <f t="shared" si="3"/>
        <v>5788.8010735373055</v>
      </c>
      <c r="H67" s="94">
        <f t="shared" si="9"/>
        <v>194000</v>
      </c>
    </row>
    <row r="68" spans="1:8" ht="15">
      <c r="A68" s="80">
        <v>51</v>
      </c>
      <c r="B68" s="95">
        <f>+($C$1-$C$3)/20</f>
        <v>48500</v>
      </c>
      <c r="C68" s="96">
        <f t="shared" si="7"/>
        <v>2020.8333333333333</v>
      </c>
      <c r="D68" s="97">
        <f t="shared" si="8"/>
        <v>2520.799785292539</v>
      </c>
      <c r="E68" s="96">
        <f t="shared" si="2"/>
        <v>242.5</v>
      </c>
      <c r="F68" s="98">
        <f t="shared" si="5"/>
        <v>11189.667954911434</v>
      </c>
      <c r="G68" s="93">
        <f t="shared" si="3"/>
        <v>64473.80107353731</v>
      </c>
      <c r="H68" s="94">
        <f t="shared" si="9"/>
        <v>194000</v>
      </c>
    </row>
    <row r="69" spans="1:8" ht="15">
      <c r="A69" s="67">
        <v>52</v>
      </c>
      <c r="B69" s="89"/>
      <c r="C69" s="90">
        <f t="shared" si="7"/>
        <v>1515.625</v>
      </c>
      <c r="D69" s="91">
        <f t="shared" si="8"/>
        <v>2520.799785292539</v>
      </c>
      <c r="E69" s="90">
        <f t="shared" si="2"/>
        <v>242.5</v>
      </c>
      <c r="F69" s="92">
        <f t="shared" si="5"/>
        <v>898.5742049114332</v>
      </c>
      <c r="G69" s="93">
        <f t="shared" si="3"/>
        <v>5177.498990203972</v>
      </c>
      <c r="H69" s="94">
        <f t="shared" si="9"/>
        <v>145500</v>
      </c>
    </row>
    <row r="70" spans="1:8" ht="15">
      <c r="A70" s="67">
        <v>53</v>
      </c>
      <c r="B70" s="89"/>
      <c r="C70" s="90">
        <f t="shared" si="7"/>
        <v>1515.625</v>
      </c>
      <c r="D70" s="91">
        <f t="shared" si="8"/>
        <v>2520.799785292539</v>
      </c>
      <c r="E70" s="90">
        <f t="shared" si="2"/>
        <v>242.5</v>
      </c>
      <c r="F70" s="92">
        <f t="shared" si="5"/>
        <v>898.5742049114332</v>
      </c>
      <c r="G70" s="93">
        <f t="shared" si="3"/>
        <v>5177.498990203972</v>
      </c>
      <c r="H70" s="94">
        <f t="shared" si="9"/>
        <v>145500</v>
      </c>
    </row>
    <row r="71" spans="1:8" ht="15">
      <c r="A71" s="80">
        <v>54</v>
      </c>
      <c r="B71" s="95">
        <f>+($C$1-$C$3)/20</f>
        <v>48500</v>
      </c>
      <c r="C71" s="96">
        <f t="shared" si="7"/>
        <v>1515.625</v>
      </c>
      <c r="D71" s="97">
        <f t="shared" si="8"/>
        <v>2520.799785292539</v>
      </c>
      <c r="E71" s="96">
        <f t="shared" si="2"/>
        <v>242.5</v>
      </c>
      <c r="F71" s="98">
        <f t="shared" si="5"/>
        <v>11083.574204911432</v>
      </c>
      <c r="G71" s="93">
        <f t="shared" si="3"/>
        <v>63862.498990203974</v>
      </c>
      <c r="H71" s="94">
        <f t="shared" si="9"/>
        <v>145500</v>
      </c>
    </row>
    <row r="72" spans="1:8" ht="15">
      <c r="A72" s="67">
        <v>55</v>
      </c>
      <c r="B72" s="89"/>
      <c r="C72" s="90">
        <f t="shared" si="7"/>
        <v>1010.4166666666666</v>
      </c>
      <c r="D72" s="91">
        <f t="shared" si="8"/>
        <v>2520.799785292539</v>
      </c>
      <c r="E72" s="90">
        <f t="shared" si="2"/>
        <v>242.5</v>
      </c>
      <c r="F72" s="92">
        <f t="shared" si="5"/>
        <v>792.4804549114332</v>
      </c>
      <c r="G72" s="93">
        <f t="shared" si="3"/>
        <v>4566.1969068706385</v>
      </c>
      <c r="H72" s="94">
        <f t="shared" si="9"/>
        <v>97000</v>
      </c>
    </row>
    <row r="73" spans="1:8" ht="15">
      <c r="A73" s="67">
        <v>56</v>
      </c>
      <c r="B73" s="89"/>
      <c r="C73" s="90">
        <f t="shared" si="7"/>
        <v>1010.4166666666666</v>
      </c>
      <c r="D73" s="91">
        <f t="shared" si="8"/>
        <v>2520.799785292539</v>
      </c>
      <c r="E73" s="90">
        <f t="shared" si="2"/>
        <v>242.5</v>
      </c>
      <c r="F73" s="92">
        <f t="shared" si="5"/>
        <v>792.4804549114332</v>
      </c>
      <c r="G73" s="93">
        <f t="shared" si="3"/>
        <v>4566.1969068706385</v>
      </c>
      <c r="H73" s="94">
        <f t="shared" si="9"/>
        <v>97000</v>
      </c>
    </row>
    <row r="74" spans="1:8" ht="15">
      <c r="A74" s="80">
        <v>57</v>
      </c>
      <c r="B74" s="95">
        <f>+($C$1-$C$3)/20</f>
        <v>48500</v>
      </c>
      <c r="C74" s="96">
        <f>H74*$C$9</f>
        <v>1010.4166666666666</v>
      </c>
      <c r="D74" s="97">
        <f t="shared" si="8"/>
        <v>2520.799785292539</v>
      </c>
      <c r="E74" s="96">
        <f t="shared" si="2"/>
        <v>242.5</v>
      </c>
      <c r="F74" s="98">
        <f t="shared" si="5"/>
        <v>10977.480454911432</v>
      </c>
      <c r="G74" s="93">
        <f t="shared" si="3"/>
        <v>63251.19690687064</v>
      </c>
      <c r="H74" s="94">
        <f t="shared" si="9"/>
        <v>97000</v>
      </c>
    </row>
    <row r="75" spans="1:8" ht="15">
      <c r="A75" s="67">
        <v>58</v>
      </c>
      <c r="B75" s="89"/>
      <c r="C75" s="90">
        <f>H75*$C$9</f>
        <v>505.2083333333333</v>
      </c>
      <c r="D75" s="91">
        <f t="shared" si="8"/>
        <v>2520.799785292539</v>
      </c>
      <c r="E75" s="90">
        <f t="shared" si="2"/>
        <v>242.5</v>
      </c>
      <c r="F75" s="92">
        <f t="shared" si="5"/>
        <v>686.3867049114332</v>
      </c>
      <c r="G75" s="93">
        <f t="shared" si="3"/>
        <v>3954.894823537306</v>
      </c>
      <c r="H75" s="94">
        <f t="shared" si="9"/>
        <v>48500</v>
      </c>
    </row>
    <row r="76" spans="1:8" ht="15">
      <c r="A76" s="67">
        <v>59</v>
      </c>
      <c r="B76" s="89"/>
      <c r="C76" s="90">
        <f>H76*$C$9</f>
        <v>505.2083333333333</v>
      </c>
      <c r="D76" s="91">
        <f t="shared" si="8"/>
        <v>2520.799785292539</v>
      </c>
      <c r="E76" s="90">
        <f t="shared" si="2"/>
        <v>242.5</v>
      </c>
      <c r="F76" s="92">
        <f t="shared" si="5"/>
        <v>686.3867049114332</v>
      </c>
      <c r="G76" s="93">
        <f t="shared" si="3"/>
        <v>3954.894823537306</v>
      </c>
      <c r="H76" s="94">
        <f t="shared" si="9"/>
        <v>48500</v>
      </c>
    </row>
    <row r="77" spans="1:13" ht="15">
      <c r="A77" s="80">
        <v>60</v>
      </c>
      <c r="B77" s="95">
        <f>+($C$1-$C$3)/20</f>
        <v>48500</v>
      </c>
      <c r="C77" s="96">
        <f>H77*$C$9</f>
        <v>505.2083333333333</v>
      </c>
      <c r="D77" s="97">
        <f>D76</f>
        <v>2520.799785292539</v>
      </c>
      <c r="E77" s="96">
        <f t="shared" si="2"/>
        <v>242.5</v>
      </c>
      <c r="F77" s="98">
        <f>+(B77+C77+D77+E77)*0.21</f>
        <v>10871.386704911434</v>
      </c>
      <c r="G77" s="93">
        <f t="shared" si="3"/>
        <v>62639.89482353731</v>
      </c>
      <c r="H77" s="94">
        <f t="shared" si="9"/>
        <v>48500</v>
      </c>
      <c r="M77" s="124"/>
    </row>
    <row r="78" spans="1:13" ht="15">
      <c r="A78" s="74"/>
      <c r="B78" s="99"/>
      <c r="C78" s="100"/>
      <c r="D78" s="101"/>
      <c r="E78" s="100"/>
      <c r="F78" s="102"/>
      <c r="G78" s="93"/>
      <c r="H78" s="94">
        <f t="shared" si="9"/>
        <v>0</v>
      </c>
      <c r="M78" s="127"/>
    </row>
    <row r="79" spans="1:8" ht="15">
      <c r="A79" s="81" t="s">
        <v>104</v>
      </c>
      <c r="B79" s="103">
        <f>+C4</f>
        <v>30000</v>
      </c>
      <c r="C79" s="104"/>
      <c r="D79" s="105"/>
      <c r="E79" s="104"/>
      <c r="F79" s="106">
        <f>+B79*0.105</f>
        <v>3150</v>
      </c>
      <c r="G79" s="93">
        <f>+B79+C79+D79+E79+F79</f>
        <v>33150</v>
      </c>
      <c r="H79" s="94">
        <f t="shared" si="9"/>
        <v>0</v>
      </c>
    </row>
    <row r="80" spans="1:8" ht="15.75" thickBot="1">
      <c r="A80" s="68"/>
      <c r="B80" s="107"/>
      <c r="C80" s="108"/>
      <c r="D80" s="108"/>
      <c r="E80" s="108"/>
      <c r="F80" s="109"/>
      <c r="G80" s="110"/>
      <c r="H80" s="94"/>
    </row>
    <row r="81" spans="1:13" ht="13.5" thickBot="1">
      <c r="A81" s="69"/>
      <c r="B81" s="111">
        <f aca="true" t="shared" si="10" ref="B81:G81">SUM(B18:B80)</f>
        <v>1000000</v>
      </c>
      <c r="C81" s="112">
        <f t="shared" si="10"/>
        <v>318281.25</v>
      </c>
      <c r="D81" s="112">
        <f t="shared" si="10"/>
        <v>151247.98711755214</v>
      </c>
      <c r="E81" s="112">
        <f t="shared" si="10"/>
        <v>14550</v>
      </c>
      <c r="F81" s="113">
        <f t="shared" si="10"/>
        <v>308506.6397946855</v>
      </c>
      <c r="G81" s="114">
        <f t="shared" si="10"/>
        <v>1792585.8769122374</v>
      </c>
      <c r="H81" s="115"/>
      <c r="M81" s="124"/>
    </row>
    <row r="84" ht="12.75">
      <c r="H84" s="4"/>
    </row>
    <row r="91" spans="4:5" ht="12.75">
      <c r="D91" s="32"/>
      <c r="E91" s="32"/>
    </row>
    <row r="92" spans="4:5" ht="12.75">
      <c r="D92" s="32"/>
      <c r="E92" s="32"/>
    </row>
    <row r="93" spans="4:5" ht="12.75">
      <c r="D93" s="32"/>
      <c r="E93" s="32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3:H13"/>
    <mergeCell ref="B15:G15"/>
  </mergeCells>
  <printOptions horizontalCentered="1"/>
  <pageMargins left="0" right="0" top="0" bottom="0" header="0" footer="0"/>
  <pageSetup fitToHeight="1" fitToWidth="1" horizontalDpi="300" verticalDpi="300" orientation="portrait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76</v>
      </c>
    </row>
    <row r="8" spans="1:2" ht="13.5">
      <c r="A8" s="56" t="s">
        <v>52</v>
      </c>
      <c r="B8" s="29" t="s">
        <v>80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81</v>
      </c>
    </row>
    <row r="8" spans="1:2" ht="13.5">
      <c r="A8" s="56" t="s">
        <v>52</v>
      </c>
      <c r="B8" s="29" t="s">
        <v>82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9">
      <selection activeCell="K7" sqref="K7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83</v>
      </c>
    </row>
    <row r="8" spans="1:2" ht="13.5">
      <c r="A8" s="56" t="s">
        <v>52</v>
      </c>
      <c r="B8" s="29" t="s">
        <v>84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125.20147401906489</v>
      </c>
      <c r="D13" s="43">
        <v>26.29</v>
      </c>
      <c r="E13" s="44">
        <v>151.4914740190649</v>
      </c>
      <c r="F13" s="44">
        <v>10.27</v>
      </c>
      <c r="G13" s="44">
        <v>2.16</v>
      </c>
      <c r="H13" s="44">
        <v>163.9214740190649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125.20147401906489</v>
      </c>
      <c r="D14" s="49">
        <v>26.29</v>
      </c>
      <c r="E14" s="50">
        <v>151.4914740190649</v>
      </c>
      <c r="F14" s="50">
        <v>10.27</v>
      </c>
      <c r="G14" s="50">
        <v>2.16</v>
      </c>
      <c r="H14" s="50">
        <v>163.9214740190649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125.20147401906489</v>
      </c>
      <c r="D15" s="43">
        <v>26.29</v>
      </c>
      <c r="E15" s="44">
        <v>151.4914740190649</v>
      </c>
      <c r="F15" s="44">
        <v>10.27</v>
      </c>
      <c r="G15" s="44">
        <v>2.16</v>
      </c>
      <c r="H15" s="44">
        <v>163.9214740190649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125.20147401906489</v>
      </c>
      <c r="D16" s="49">
        <v>26.29</v>
      </c>
      <c r="E16" s="50">
        <v>151.4914740190649</v>
      </c>
      <c r="F16" s="50">
        <v>10.27</v>
      </c>
      <c r="G16" s="50">
        <v>2.16</v>
      </c>
      <c r="H16" s="50">
        <v>163.9214740190649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125.20147401906489</v>
      </c>
      <c r="D17" s="43">
        <v>26.29</v>
      </c>
      <c r="E17" s="44">
        <v>151.4914740190649</v>
      </c>
      <c r="F17" s="44">
        <v>10.27</v>
      </c>
      <c r="G17" s="44">
        <v>2.16</v>
      </c>
      <c r="H17" s="44">
        <v>163.9214740190649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125.20147401906489</v>
      </c>
      <c r="D18" s="49">
        <v>26.29</v>
      </c>
      <c r="E18" s="50">
        <v>151.4914740190649</v>
      </c>
      <c r="F18" s="50">
        <v>10.27</v>
      </c>
      <c r="G18" s="50">
        <v>2.16</v>
      </c>
      <c r="H18" s="50">
        <v>163.9214740190649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125.20147401906489</v>
      </c>
      <c r="D19" s="43">
        <v>26.29</v>
      </c>
      <c r="E19" s="44">
        <v>151.4914740190649</v>
      </c>
      <c r="F19" s="44">
        <v>10.27</v>
      </c>
      <c r="G19" s="44">
        <v>2.16</v>
      </c>
      <c r="H19" s="44">
        <v>163.9214740190649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125.20147401906489</v>
      </c>
      <c r="D20" s="49">
        <v>26.29</v>
      </c>
      <c r="E20" s="50">
        <v>151.4914740190649</v>
      </c>
      <c r="F20" s="50">
        <v>10.27</v>
      </c>
      <c r="G20" s="50">
        <v>2.16</v>
      </c>
      <c r="H20" s="50">
        <v>163.9214740190649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125.20147401906489</v>
      </c>
      <c r="D21" s="43">
        <v>26.29</v>
      </c>
      <c r="E21" s="44">
        <v>151.4914740190649</v>
      </c>
      <c r="F21" s="44">
        <v>10.27</v>
      </c>
      <c r="G21" s="44">
        <v>2.16</v>
      </c>
      <c r="H21" s="44">
        <v>163.9214740190649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125.20147401906489</v>
      </c>
      <c r="D22" s="49">
        <v>26.29</v>
      </c>
      <c r="E22" s="50">
        <v>151.4914740190649</v>
      </c>
      <c r="F22" s="50">
        <v>10.27</v>
      </c>
      <c r="G22" s="50">
        <v>2.16</v>
      </c>
      <c r="H22" s="50">
        <v>163.9214740190649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125.20147401906489</v>
      </c>
      <c r="D23" s="43">
        <v>26.29</v>
      </c>
      <c r="E23" s="44">
        <v>151.4914740190649</v>
      </c>
      <c r="F23" s="44">
        <v>10.27</v>
      </c>
      <c r="G23" s="44">
        <v>2.16</v>
      </c>
      <c r="H23" s="44">
        <v>163.9214740190649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3040.9872740190644</v>
      </c>
      <c r="D24" s="54">
        <v>638.61</v>
      </c>
      <c r="E24" s="55">
        <v>3679.5972740190646</v>
      </c>
      <c r="F24" s="55">
        <v>249.51</v>
      </c>
      <c r="G24" s="55">
        <v>52.4</v>
      </c>
      <c r="H24" s="55">
        <v>3981.507274019065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85</v>
      </c>
    </row>
    <row r="8" spans="1:2" ht="13.5">
      <c r="A8" s="56" t="s">
        <v>52</v>
      </c>
      <c r="B8" s="29" t="s">
        <v>84</v>
      </c>
    </row>
    <row r="10" spans="1:16" ht="14.25">
      <c r="A10" s="34" t="s">
        <v>35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356.3680531614017</v>
      </c>
      <c r="D13" s="43">
        <v>74.84</v>
      </c>
      <c r="E13" s="44">
        <v>431.2080531614017</v>
      </c>
      <c r="F13" s="44">
        <v>29.24</v>
      </c>
      <c r="G13" s="44">
        <v>6.14</v>
      </c>
      <c r="H13" s="44">
        <v>466.5880531614017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356.3680531614017</v>
      </c>
      <c r="D14" s="49">
        <v>74.84</v>
      </c>
      <c r="E14" s="50">
        <v>431.2080531614017</v>
      </c>
      <c r="F14" s="50">
        <v>29.24</v>
      </c>
      <c r="G14" s="50">
        <v>6.14</v>
      </c>
      <c r="H14" s="50">
        <v>466.5880531614017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356.3680531614017</v>
      </c>
      <c r="D15" s="43">
        <v>74.84</v>
      </c>
      <c r="E15" s="44">
        <v>431.2080531614017</v>
      </c>
      <c r="F15" s="44">
        <v>29.24</v>
      </c>
      <c r="G15" s="44">
        <v>6.14</v>
      </c>
      <c r="H15" s="44">
        <v>466.5880531614017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356.3680531614017</v>
      </c>
      <c r="D16" s="49">
        <v>74.84</v>
      </c>
      <c r="E16" s="50">
        <v>431.2080531614017</v>
      </c>
      <c r="F16" s="50">
        <v>29.24</v>
      </c>
      <c r="G16" s="50">
        <v>6.14</v>
      </c>
      <c r="H16" s="50">
        <v>466.5880531614017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356.3680531614017</v>
      </c>
      <c r="D17" s="43">
        <v>74.84</v>
      </c>
      <c r="E17" s="44">
        <v>431.2080531614017</v>
      </c>
      <c r="F17" s="44">
        <v>29.24</v>
      </c>
      <c r="G17" s="44">
        <v>6.14</v>
      </c>
      <c r="H17" s="44">
        <v>466.5880531614017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356.3680531614017</v>
      </c>
      <c r="D18" s="49">
        <v>74.84</v>
      </c>
      <c r="E18" s="50">
        <v>431.2080531614017</v>
      </c>
      <c r="F18" s="50">
        <v>29.24</v>
      </c>
      <c r="G18" s="50">
        <v>6.14</v>
      </c>
      <c r="H18" s="50">
        <v>466.5880531614017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356.3680531614017</v>
      </c>
      <c r="D19" s="43">
        <v>74.84</v>
      </c>
      <c r="E19" s="44">
        <v>431.2080531614017</v>
      </c>
      <c r="F19" s="44">
        <v>29.24</v>
      </c>
      <c r="G19" s="44">
        <v>6.14</v>
      </c>
      <c r="H19" s="44">
        <v>466.5880531614017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356.3680531614017</v>
      </c>
      <c r="D20" s="49">
        <v>74.84</v>
      </c>
      <c r="E20" s="50">
        <v>431.2080531614017</v>
      </c>
      <c r="F20" s="50">
        <v>29.24</v>
      </c>
      <c r="G20" s="50">
        <v>6.14</v>
      </c>
      <c r="H20" s="50">
        <v>466.5880531614017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356.3680531614017</v>
      </c>
      <c r="D21" s="43">
        <v>74.84</v>
      </c>
      <c r="E21" s="44">
        <v>431.2080531614017</v>
      </c>
      <c r="F21" s="44">
        <v>29.24</v>
      </c>
      <c r="G21" s="44">
        <v>6.14</v>
      </c>
      <c r="H21" s="44">
        <v>466.5880531614017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356.3680531614017</v>
      </c>
      <c r="D22" s="49">
        <v>74.84</v>
      </c>
      <c r="E22" s="50">
        <v>431.2080531614017</v>
      </c>
      <c r="F22" s="50">
        <v>29.24</v>
      </c>
      <c r="G22" s="50">
        <v>6.14</v>
      </c>
      <c r="H22" s="50">
        <v>466.5880531614017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356.3680531614017</v>
      </c>
      <c r="D23" s="43">
        <v>74.84</v>
      </c>
      <c r="E23" s="44">
        <v>431.2080531614017</v>
      </c>
      <c r="F23" s="44">
        <v>29.24</v>
      </c>
      <c r="G23" s="44">
        <v>6.14</v>
      </c>
      <c r="H23" s="44">
        <v>466.5880531614017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9786.378553161403</v>
      </c>
      <c r="D24" s="54">
        <v>2055.14</v>
      </c>
      <c r="E24" s="55">
        <v>11841.518553161402</v>
      </c>
      <c r="F24" s="55">
        <v>802.95</v>
      </c>
      <c r="G24" s="55">
        <v>168.62</v>
      </c>
      <c r="H24" s="55">
        <v>12813.088553161404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86</v>
      </c>
    </row>
    <row r="8" spans="1:2" ht="13.5">
      <c r="A8" s="56" t="s">
        <v>52</v>
      </c>
      <c r="B8" s="29" t="s">
        <v>87</v>
      </c>
    </row>
    <row r="10" spans="1:16" ht="14.25">
      <c r="A10" s="34" t="s">
        <v>32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340.7542113302389</v>
      </c>
      <c r="D13" s="43">
        <v>71.56</v>
      </c>
      <c r="E13" s="44">
        <v>412.3142113302389</v>
      </c>
      <c r="F13" s="44">
        <v>0.77</v>
      </c>
      <c r="G13" s="44">
        <v>0.16</v>
      </c>
      <c r="H13" s="44">
        <v>413.2442113302389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340.7542113302389</v>
      </c>
      <c r="D14" s="49">
        <v>71.56</v>
      </c>
      <c r="E14" s="50">
        <v>412.3142113302389</v>
      </c>
      <c r="F14" s="50">
        <v>0.77</v>
      </c>
      <c r="G14" s="50">
        <v>0.16</v>
      </c>
      <c r="H14" s="50">
        <v>413.2442113302389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340.7542113302389</v>
      </c>
      <c r="D15" s="43">
        <v>71.56</v>
      </c>
      <c r="E15" s="44">
        <v>412.3142113302389</v>
      </c>
      <c r="F15" s="44">
        <v>0.77</v>
      </c>
      <c r="G15" s="44">
        <v>0.16</v>
      </c>
      <c r="H15" s="44">
        <v>413.2442113302389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340.7542113302389</v>
      </c>
      <c r="D16" s="49">
        <v>71.56</v>
      </c>
      <c r="E16" s="50">
        <v>412.3142113302389</v>
      </c>
      <c r="F16" s="50">
        <v>0.77</v>
      </c>
      <c r="G16" s="50">
        <v>0.16</v>
      </c>
      <c r="H16" s="50">
        <v>413.2442113302389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340.7542113302389</v>
      </c>
      <c r="D17" s="43">
        <v>71.56</v>
      </c>
      <c r="E17" s="44">
        <v>412.3142113302389</v>
      </c>
      <c r="F17" s="44">
        <v>0.77</v>
      </c>
      <c r="G17" s="44">
        <v>0.16</v>
      </c>
      <c r="H17" s="44">
        <v>413.2442113302389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340.7542113302389</v>
      </c>
      <c r="D18" s="49">
        <v>71.56</v>
      </c>
      <c r="E18" s="50">
        <v>412.3142113302389</v>
      </c>
      <c r="F18" s="50">
        <v>0.77</v>
      </c>
      <c r="G18" s="50">
        <v>0.16</v>
      </c>
      <c r="H18" s="50">
        <v>413.2442113302389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340.7542113302389</v>
      </c>
      <c r="D19" s="43">
        <v>71.56</v>
      </c>
      <c r="E19" s="44">
        <v>412.3142113302389</v>
      </c>
      <c r="F19" s="44">
        <v>0.77</v>
      </c>
      <c r="G19" s="44">
        <v>0.16</v>
      </c>
      <c r="H19" s="44">
        <v>413.2442113302389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340.7542113302389</v>
      </c>
      <c r="D20" s="49">
        <v>71.56</v>
      </c>
      <c r="E20" s="50">
        <v>412.3142113302389</v>
      </c>
      <c r="F20" s="50">
        <v>0.77</v>
      </c>
      <c r="G20" s="50">
        <v>0.16</v>
      </c>
      <c r="H20" s="50">
        <v>413.2442113302389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340.7542113302389</v>
      </c>
      <c r="D21" s="43">
        <v>71.56</v>
      </c>
      <c r="E21" s="44">
        <v>412.3142113302389</v>
      </c>
      <c r="F21" s="44">
        <v>0.77</v>
      </c>
      <c r="G21" s="44">
        <v>0.16</v>
      </c>
      <c r="H21" s="44">
        <v>413.2442113302389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340.7542113302389</v>
      </c>
      <c r="D22" s="49">
        <v>71.56</v>
      </c>
      <c r="E22" s="50">
        <v>412.3142113302389</v>
      </c>
      <c r="F22" s="50">
        <v>0.77</v>
      </c>
      <c r="G22" s="50">
        <v>0.16</v>
      </c>
      <c r="H22" s="50">
        <v>413.2442113302389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340.7542113302389</v>
      </c>
      <c r="D23" s="43">
        <v>71.56</v>
      </c>
      <c r="E23" s="44">
        <v>412.3142113302389</v>
      </c>
      <c r="F23" s="44">
        <v>0.77</v>
      </c>
      <c r="G23" s="44">
        <v>0.16</v>
      </c>
      <c r="H23" s="44">
        <v>413.2442113302389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9351.40021133024</v>
      </c>
      <c r="D24" s="54">
        <v>1963.79</v>
      </c>
      <c r="E24" s="55">
        <v>11315.190211330239</v>
      </c>
      <c r="F24" s="55">
        <v>21.14</v>
      </c>
      <c r="G24" s="55">
        <v>4.44</v>
      </c>
      <c r="H24" s="55">
        <v>11340.770211330238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0" style="21" hidden="1" customWidth="1"/>
    <col min="5" max="5" width="11.421875" style="21" customWidth="1"/>
    <col min="6" max="7" width="0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88</v>
      </c>
    </row>
    <row r="8" spans="1:2" ht="13.5">
      <c r="A8" s="56" t="s">
        <v>52</v>
      </c>
      <c r="B8" s="29">
        <v>2754198328</v>
      </c>
    </row>
    <row r="10" spans="1:16" ht="14.25">
      <c r="A10" s="34" t="s">
        <v>34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38635</v>
      </c>
      <c r="B13" s="41">
        <v>1</v>
      </c>
      <c r="C13" s="42">
        <v>380.9518762696706</v>
      </c>
      <c r="D13" s="43">
        <v>80</v>
      </c>
      <c r="E13" s="44">
        <v>460.9518762696706</v>
      </c>
      <c r="F13" s="44">
        <v>0.86</v>
      </c>
      <c r="G13" s="44">
        <v>0.18</v>
      </c>
      <c r="H13" s="44">
        <v>461.9918762696706</v>
      </c>
      <c r="I13" s="57">
        <f aca="true" t="shared" si="0" ref="I13:I24">+A13+10</f>
        <v>38645</v>
      </c>
    </row>
    <row r="14" spans="1:9" ht="12.75">
      <c r="A14" s="46">
        <v>38666</v>
      </c>
      <c r="B14" s="47">
        <v>2</v>
      </c>
      <c r="C14" s="48">
        <v>380.9518762696706</v>
      </c>
      <c r="D14" s="49">
        <v>80</v>
      </c>
      <c r="E14" s="50">
        <v>460.9518762696706</v>
      </c>
      <c r="F14" s="50">
        <v>0.86</v>
      </c>
      <c r="G14" s="50">
        <v>0.18</v>
      </c>
      <c r="H14" s="50">
        <v>461.9918762696706</v>
      </c>
      <c r="I14" s="46">
        <f t="shared" si="0"/>
        <v>38676</v>
      </c>
    </row>
    <row r="15" spans="1:9" ht="12.75">
      <c r="A15" s="40">
        <v>38696</v>
      </c>
      <c r="B15" s="41">
        <v>3</v>
      </c>
      <c r="C15" s="42">
        <v>380.9518762696706</v>
      </c>
      <c r="D15" s="43">
        <v>80</v>
      </c>
      <c r="E15" s="44">
        <v>460.9518762696706</v>
      </c>
      <c r="F15" s="44">
        <v>0.86</v>
      </c>
      <c r="G15" s="44">
        <v>0.18</v>
      </c>
      <c r="H15" s="44">
        <v>461.9918762696706</v>
      </c>
      <c r="I15" s="40">
        <f t="shared" si="0"/>
        <v>38706</v>
      </c>
    </row>
    <row r="16" spans="1:9" ht="12.75">
      <c r="A16" s="46">
        <v>38727</v>
      </c>
      <c r="B16" s="47">
        <v>4</v>
      </c>
      <c r="C16" s="48">
        <v>380.9518762696706</v>
      </c>
      <c r="D16" s="49">
        <v>80</v>
      </c>
      <c r="E16" s="50">
        <v>460.9518762696706</v>
      </c>
      <c r="F16" s="50">
        <v>0.86</v>
      </c>
      <c r="G16" s="50">
        <v>0.18</v>
      </c>
      <c r="H16" s="50">
        <v>461.9918762696706</v>
      </c>
      <c r="I16" s="46">
        <f t="shared" si="0"/>
        <v>38737</v>
      </c>
    </row>
    <row r="17" spans="1:9" ht="12.75">
      <c r="A17" s="40">
        <v>38758</v>
      </c>
      <c r="B17" s="41">
        <v>5</v>
      </c>
      <c r="C17" s="42">
        <v>380.9518762696706</v>
      </c>
      <c r="D17" s="43">
        <v>80</v>
      </c>
      <c r="E17" s="44">
        <v>460.9518762696706</v>
      </c>
      <c r="F17" s="44">
        <v>0.86</v>
      </c>
      <c r="G17" s="44">
        <v>0.18</v>
      </c>
      <c r="H17" s="44">
        <v>461.9918762696706</v>
      </c>
      <c r="I17" s="40">
        <f t="shared" si="0"/>
        <v>38768</v>
      </c>
    </row>
    <row r="18" spans="1:9" ht="12.75">
      <c r="A18" s="46">
        <v>38786</v>
      </c>
      <c r="B18" s="47">
        <v>6</v>
      </c>
      <c r="C18" s="48">
        <v>380.9518762696706</v>
      </c>
      <c r="D18" s="49">
        <v>80</v>
      </c>
      <c r="E18" s="50">
        <v>460.9518762696706</v>
      </c>
      <c r="F18" s="50">
        <v>0.86</v>
      </c>
      <c r="G18" s="50">
        <v>0.18</v>
      </c>
      <c r="H18" s="50">
        <v>461.9918762696706</v>
      </c>
      <c r="I18" s="46">
        <f t="shared" si="0"/>
        <v>38796</v>
      </c>
    </row>
    <row r="19" spans="1:9" ht="12.75">
      <c r="A19" s="40">
        <v>38817</v>
      </c>
      <c r="B19" s="41">
        <v>7</v>
      </c>
      <c r="C19" s="42">
        <v>380.9518762696706</v>
      </c>
      <c r="D19" s="43">
        <v>80</v>
      </c>
      <c r="E19" s="44">
        <v>460.9518762696706</v>
      </c>
      <c r="F19" s="44">
        <v>0.86</v>
      </c>
      <c r="G19" s="44">
        <v>0.18</v>
      </c>
      <c r="H19" s="44">
        <v>461.9918762696706</v>
      </c>
      <c r="I19" s="40">
        <f t="shared" si="0"/>
        <v>38827</v>
      </c>
    </row>
    <row r="20" spans="1:9" ht="12.75">
      <c r="A20" s="46">
        <v>38847</v>
      </c>
      <c r="B20" s="47">
        <v>8</v>
      </c>
      <c r="C20" s="48">
        <v>380.9518762696706</v>
      </c>
      <c r="D20" s="49">
        <v>80</v>
      </c>
      <c r="E20" s="50">
        <v>460.9518762696706</v>
      </c>
      <c r="F20" s="50">
        <v>0.86</v>
      </c>
      <c r="G20" s="50">
        <v>0.18</v>
      </c>
      <c r="H20" s="50">
        <v>461.9918762696706</v>
      </c>
      <c r="I20" s="46">
        <f t="shared" si="0"/>
        <v>38857</v>
      </c>
    </row>
    <row r="21" spans="1:9" ht="12.75">
      <c r="A21" s="40">
        <v>38878</v>
      </c>
      <c r="B21" s="41">
        <v>9</v>
      </c>
      <c r="C21" s="42">
        <v>380.9518762696706</v>
      </c>
      <c r="D21" s="43">
        <v>80</v>
      </c>
      <c r="E21" s="44">
        <v>460.9518762696706</v>
      </c>
      <c r="F21" s="44">
        <v>0.86</v>
      </c>
      <c r="G21" s="44">
        <v>0.18</v>
      </c>
      <c r="H21" s="44">
        <v>461.9918762696706</v>
      </c>
      <c r="I21" s="40">
        <f t="shared" si="0"/>
        <v>38888</v>
      </c>
    </row>
    <row r="22" spans="1:9" ht="12.75">
      <c r="A22" s="46">
        <v>38908</v>
      </c>
      <c r="B22" s="47">
        <v>10</v>
      </c>
      <c r="C22" s="48">
        <v>380.9518762696706</v>
      </c>
      <c r="D22" s="49">
        <v>80</v>
      </c>
      <c r="E22" s="50">
        <v>460.9518762696706</v>
      </c>
      <c r="F22" s="50">
        <v>0.86</v>
      </c>
      <c r="G22" s="50">
        <v>0.18</v>
      </c>
      <c r="H22" s="50">
        <v>461.9918762696706</v>
      </c>
      <c r="I22" s="46">
        <f t="shared" si="0"/>
        <v>38918</v>
      </c>
    </row>
    <row r="23" spans="1:9" ht="12.75">
      <c r="A23" s="40">
        <v>38939</v>
      </c>
      <c r="B23" s="41">
        <v>11</v>
      </c>
      <c r="C23" s="42">
        <v>380.9518762696706</v>
      </c>
      <c r="D23" s="43">
        <v>80</v>
      </c>
      <c r="E23" s="44">
        <v>460.9518762696706</v>
      </c>
      <c r="F23" s="44">
        <v>0.86</v>
      </c>
      <c r="G23" s="44">
        <v>0.18</v>
      </c>
      <c r="H23" s="44">
        <v>461.9918762696706</v>
      </c>
      <c r="I23" s="40">
        <f t="shared" si="0"/>
        <v>38949</v>
      </c>
    </row>
    <row r="24" spans="1:9" ht="12.75">
      <c r="A24" s="51">
        <v>38970</v>
      </c>
      <c r="B24" s="52">
        <v>12</v>
      </c>
      <c r="C24" s="53">
        <v>10536.25747626967</v>
      </c>
      <c r="D24" s="54">
        <v>2212.61</v>
      </c>
      <c r="E24" s="55">
        <v>12748.86747626967</v>
      </c>
      <c r="F24" s="55">
        <v>23.81</v>
      </c>
      <c r="G24" s="55">
        <v>5</v>
      </c>
      <c r="H24" s="55">
        <v>12777.67747626967</v>
      </c>
      <c r="I24" s="51">
        <f t="shared" si="0"/>
        <v>38980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0" style="21" hidden="1" customWidth="1"/>
    <col min="5" max="5" width="11.421875" style="21" customWidth="1"/>
    <col min="6" max="7" width="0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89</v>
      </c>
    </row>
    <row r="8" spans="1:2" ht="13.5">
      <c r="A8" s="56" t="s">
        <v>52</v>
      </c>
      <c r="B8" s="29">
        <v>2754198327</v>
      </c>
    </row>
    <row r="10" spans="1:16" ht="14.25">
      <c r="A10" s="34" t="s">
        <v>34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38635</v>
      </c>
      <c r="B13" s="41">
        <v>1</v>
      </c>
      <c r="C13" s="42">
        <v>380.9518762696706</v>
      </c>
      <c r="D13" s="43">
        <v>80</v>
      </c>
      <c r="E13" s="44">
        <v>460.9518762696706</v>
      </c>
      <c r="F13" s="44">
        <v>0.86</v>
      </c>
      <c r="G13" s="44">
        <v>0.18</v>
      </c>
      <c r="H13" s="44">
        <v>461.9918762696706</v>
      </c>
      <c r="I13" s="57">
        <f aca="true" t="shared" si="0" ref="I13:I24">+A13+10</f>
        <v>38645</v>
      </c>
    </row>
    <row r="14" spans="1:9" ht="12.75">
      <c r="A14" s="46">
        <v>38666</v>
      </c>
      <c r="B14" s="47">
        <v>2</v>
      </c>
      <c r="C14" s="48">
        <v>380.9518762696706</v>
      </c>
      <c r="D14" s="49">
        <v>80</v>
      </c>
      <c r="E14" s="50">
        <v>460.9518762696706</v>
      </c>
      <c r="F14" s="50">
        <v>0.86</v>
      </c>
      <c r="G14" s="50">
        <v>0.18</v>
      </c>
      <c r="H14" s="50">
        <v>461.9918762696706</v>
      </c>
      <c r="I14" s="46">
        <f t="shared" si="0"/>
        <v>38676</v>
      </c>
    </row>
    <row r="15" spans="1:9" ht="12.75">
      <c r="A15" s="40">
        <v>38696</v>
      </c>
      <c r="B15" s="41">
        <v>3</v>
      </c>
      <c r="C15" s="42">
        <v>380.9518762696706</v>
      </c>
      <c r="D15" s="43">
        <v>80</v>
      </c>
      <c r="E15" s="44">
        <v>460.9518762696706</v>
      </c>
      <c r="F15" s="44">
        <v>0.86</v>
      </c>
      <c r="G15" s="44">
        <v>0.18</v>
      </c>
      <c r="H15" s="44">
        <v>461.9918762696706</v>
      </c>
      <c r="I15" s="40">
        <f t="shared" si="0"/>
        <v>38706</v>
      </c>
    </row>
    <row r="16" spans="1:9" ht="12.75">
      <c r="A16" s="46">
        <v>38727</v>
      </c>
      <c r="B16" s="47">
        <v>4</v>
      </c>
      <c r="C16" s="48">
        <v>380.9518762696706</v>
      </c>
      <c r="D16" s="49">
        <v>80</v>
      </c>
      <c r="E16" s="50">
        <v>460.9518762696706</v>
      </c>
      <c r="F16" s="50">
        <v>0.86</v>
      </c>
      <c r="G16" s="50">
        <v>0.18</v>
      </c>
      <c r="H16" s="50">
        <v>461.9918762696706</v>
      </c>
      <c r="I16" s="46">
        <f t="shared" si="0"/>
        <v>38737</v>
      </c>
    </row>
    <row r="17" spans="1:9" ht="12.75">
      <c r="A17" s="40">
        <v>38758</v>
      </c>
      <c r="B17" s="41">
        <v>5</v>
      </c>
      <c r="C17" s="42">
        <v>380.9518762696706</v>
      </c>
      <c r="D17" s="43">
        <v>80</v>
      </c>
      <c r="E17" s="44">
        <v>460.9518762696706</v>
      </c>
      <c r="F17" s="44">
        <v>0.86</v>
      </c>
      <c r="G17" s="44">
        <v>0.18</v>
      </c>
      <c r="H17" s="44">
        <v>461.9918762696706</v>
      </c>
      <c r="I17" s="40">
        <f t="shared" si="0"/>
        <v>38768</v>
      </c>
    </row>
    <row r="18" spans="1:9" ht="12.75">
      <c r="A18" s="46">
        <v>38786</v>
      </c>
      <c r="B18" s="47">
        <v>6</v>
      </c>
      <c r="C18" s="48">
        <v>380.9518762696706</v>
      </c>
      <c r="D18" s="49">
        <v>80</v>
      </c>
      <c r="E18" s="50">
        <v>460.9518762696706</v>
      </c>
      <c r="F18" s="50">
        <v>0.86</v>
      </c>
      <c r="G18" s="50">
        <v>0.18</v>
      </c>
      <c r="H18" s="50">
        <v>461.9918762696706</v>
      </c>
      <c r="I18" s="46">
        <f t="shared" si="0"/>
        <v>38796</v>
      </c>
    </row>
    <row r="19" spans="1:9" ht="12.75">
      <c r="A19" s="40">
        <v>38817</v>
      </c>
      <c r="B19" s="41">
        <v>7</v>
      </c>
      <c r="C19" s="42">
        <v>380.9518762696706</v>
      </c>
      <c r="D19" s="43">
        <v>80</v>
      </c>
      <c r="E19" s="44">
        <v>460.9518762696706</v>
      </c>
      <c r="F19" s="44">
        <v>0.86</v>
      </c>
      <c r="G19" s="44">
        <v>0.18</v>
      </c>
      <c r="H19" s="44">
        <v>461.9918762696706</v>
      </c>
      <c r="I19" s="40">
        <f t="shared" si="0"/>
        <v>38827</v>
      </c>
    </row>
    <row r="20" spans="1:9" ht="12.75">
      <c r="A20" s="46">
        <v>38847</v>
      </c>
      <c r="B20" s="47">
        <v>8</v>
      </c>
      <c r="C20" s="48">
        <v>380.9518762696706</v>
      </c>
      <c r="D20" s="49">
        <v>80</v>
      </c>
      <c r="E20" s="50">
        <v>460.9518762696706</v>
      </c>
      <c r="F20" s="50">
        <v>0.86</v>
      </c>
      <c r="G20" s="50">
        <v>0.18</v>
      </c>
      <c r="H20" s="50">
        <v>461.9918762696706</v>
      </c>
      <c r="I20" s="46">
        <f t="shared" si="0"/>
        <v>38857</v>
      </c>
    </row>
    <row r="21" spans="1:9" ht="12.75">
      <c r="A21" s="40">
        <v>38878</v>
      </c>
      <c r="B21" s="41">
        <v>9</v>
      </c>
      <c r="C21" s="42">
        <v>380.9518762696706</v>
      </c>
      <c r="D21" s="43">
        <v>80</v>
      </c>
      <c r="E21" s="44">
        <v>460.9518762696706</v>
      </c>
      <c r="F21" s="44">
        <v>0.86</v>
      </c>
      <c r="G21" s="44">
        <v>0.18</v>
      </c>
      <c r="H21" s="44">
        <v>461.9918762696706</v>
      </c>
      <c r="I21" s="40">
        <f t="shared" si="0"/>
        <v>38888</v>
      </c>
    </row>
    <row r="22" spans="1:9" ht="12.75">
      <c r="A22" s="46">
        <v>38908</v>
      </c>
      <c r="B22" s="47">
        <v>10</v>
      </c>
      <c r="C22" s="48">
        <v>380.9518762696706</v>
      </c>
      <c r="D22" s="49">
        <v>80</v>
      </c>
      <c r="E22" s="50">
        <v>460.9518762696706</v>
      </c>
      <c r="F22" s="50">
        <v>0.86</v>
      </c>
      <c r="G22" s="50">
        <v>0.18</v>
      </c>
      <c r="H22" s="50">
        <v>461.9918762696706</v>
      </c>
      <c r="I22" s="46">
        <f t="shared" si="0"/>
        <v>38918</v>
      </c>
    </row>
    <row r="23" spans="1:9" ht="12.75">
      <c r="A23" s="40">
        <v>38939</v>
      </c>
      <c r="B23" s="41">
        <v>11</v>
      </c>
      <c r="C23" s="42">
        <v>380.9518762696706</v>
      </c>
      <c r="D23" s="43">
        <v>80</v>
      </c>
      <c r="E23" s="44">
        <v>460.9518762696706</v>
      </c>
      <c r="F23" s="44">
        <v>0.86</v>
      </c>
      <c r="G23" s="44">
        <v>0.18</v>
      </c>
      <c r="H23" s="44">
        <v>461.9918762696706</v>
      </c>
      <c r="I23" s="40">
        <f t="shared" si="0"/>
        <v>38949</v>
      </c>
    </row>
    <row r="24" spans="1:9" ht="12.75">
      <c r="A24" s="51">
        <v>38970</v>
      </c>
      <c r="B24" s="52">
        <v>12</v>
      </c>
      <c r="C24" s="53">
        <v>10536.25747626967</v>
      </c>
      <c r="D24" s="54">
        <v>2212.61</v>
      </c>
      <c r="E24" s="55">
        <v>12748.86747626967</v>
      </c>
      <c r="F24" s="55">
        <v>23.81</v>
      </c>
      <c r="G24" s="55">
        <v>5</v>
      </c>
      <c r="H24" s="55">
        <v>12777.67747626967</v>
      </c>
      <c r="I24" s="51">
        <f t="shared" si="0"/>
        <v>38980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0" style="21" hidden="1" customWidth="1"/>
    <col min="5" max="5" width="11.421875" style="21" customWidth="1"/>
    <col min="6" max="7" width="0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90</v>
      </c>
    </row>
    <row r="8" spans="1:2" ht="13.5">
      <c r="A8" s="56" t="s">
        <v>52</v>
      </c>
      <c r="B8" s="29">
        <v>2754198325</v>
      </c>
    </row>
    <row r="10" spans="1:16" ht="14.25">
      <c r="A10" s="34" t="s">
        <v>34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38635</v>
      </c>
      <c r="B13" s="41">
        <v>1</v>
      </c>
      <c r="C13" s="42">
        <v>380.9518762696706</v>
      </c>
      <c r="D13" s="43">
        <v>80</v>
      </c>
      <c r="E13" s="44">
        <v>460.9518762696706</v>
      </c>
      <c r="F13" s="44">
        <v>0.86</v>
      </c>
      <c r="G13" s="44">
        <v>0.18</v>
      </c>
      <c r="H13" s="44">
        <v>461.9918762696706</v>
      </c>
      <c r="I13" s="57">
        <f aca="true" t="shared" si="0" ref="I13:I24">+A13+10</f>
        <v>38645</v>
      </c>
    </row>
    <row r="14" spans="1:9" ht="12.75">
      <c r="A14" s="46">
        <v>38666</v>
      </c>
      <c r="B14" s="47">
        <v>2</v>
      </c>
      <c r="C14" s="48">
        <v>380.9518762696706</v>
      </c>
      <c r="D14" s="49">
        <v>80</v>
      </c>
      <c r="E14" s="50">
        <v>460.9518762696706</v>
      </c>
      <c r="F14" s="50">
        <v>0.86</v>
      </c>
      <c r="G14" s="50">
        <v>0.18</v>
      </c>
      <c r="H14" s="50">
        <v>461.9918762696706</v>
      </c>
      <c r="I14" s="46">
        <f t="shared" si="0"/>
        <v>38676</v>
      </c>
    </row>
    <row r="15" spans="1:9" ht="12.75">
      <c r="A15" s="40">
        <v>38696</v>
      </c>
      <c r="B15" s="41">
        <v>3</v>
      </c>
      <c r="C15" s="42">
        <v>380.9518762696706</v>
      </c>
      <c r="D15" s="43">
        <v>80</v>
      </c>
      <c r="E15" s="44">
        <v>460.9518762696706</v>
      </c>
      <c r="F15" s="44">
        <v>0.86</v>
      </c>
      <c r="G15" s="44">
        <v>0.18</v>
      </c>
      <c r="H15" s="44">
        <v>461.9918762696706</v>
      </c>
      <c r="I15" s="40">
        <f t="shared" si="0"/>
        <v>38706</v>
      </c>
    </row>
    <row r="16" spans="1:9" ht="12.75">
      <c r="A16" s="46">
        <v>38727</v>
      </c>
      <c r="B16" s="47">
        <v>4</v>
      </c>
      <c r="C16" s="48">
        <v>380.9518762696706</v>
      </c>
      <c r="D16" s="49">
        <v>80</v>
      </c>
      <c r="E16" s="50">
        <v>460.9518762696706</v>
      </c>
      <c r="F16" s="50">
        <v>0.86</v>
      </c>
      <c r="G16" s="50">
        <v>0.18</v>
      </c>
      <c r="H16" s="50">
        <v>461.9918762696706</v>
      </c>
      <c r="I16" s="46">
        <f t="shared" si="0"/>
        <v>38737</v>
      </c>
    </row>
    <row r="17" spans="1:9" ht="12.75">
      <c r="A17" s="40">
        <v>38758</v>
      </c>
      <c r="B17" s="41">
        <v>5</v>
      </c>
      <c r="C17" s="42">
        <v>380.9518762696706</v>
      </c>
      <c r="D17" s="43">
        <v>80</v>
      </c>
      <c r="E17" s="44">
        <v>460.9518762696706</v>
      </c>
      <c r="F17" s="44">
        <v>0.86</v>
      </c>
      <c r="G17" s="44">
        <v>0.18</v>
      </c>
      <c r="H17" s="44">
        <v>461.9918762696706</v>
      </c>
      <c r="I17" s="40">
        <f t="shared" si="0"/>
        <v>38768</v>
      </c>
    </row>
    <row r="18" spans="1:9" ht="12.75">
      <c r="A18" s="46">
        <v>38786</v>
      </c>
      <c r="B18" s="47">
        <v>6</v>
      </c>
      <c r="C18" s="48">
        <v>380.9518762696706</v>
      </c>
      <c r="D18" s="49">
        <v>80</v>
      </c>
      <c r="E18" s="50">
        <v>460.9518762696706</v>
      </c>
      <c r="F18" s="50">
        <v>0.86</v>
      </c>
      <c r="G18" s="50">
        <v>0.18</v>
      </c>
      <c r="H18" s="50">
        <v>461.9918762696706</v>
      </c>
      <c r="I18" s="46">
        <f t="shared" si="0"/>
        <v>38796</v>
      </c>
    </row>
    <row r="19" spans="1:9" ht="12.75">
      <c r="A19" s="40">
        <v>38817</v>
      </c>
      <c r="B19" s="41">
        <v>7</v>
      </c>
      <c r="C19" s="42">
        <v>380.9518762696706</v>
      </c>
      <c r="D19" s="43">
        <v>80</v>
      </c>
      <c r="E19" s="44">
        <v>460.9518762696706</v>
      </c>
      <c r="F19" s="44">
        <v>0.86</v>
      </c>
      <c r="G19" s="44">
        <v>0.18</v>
      </c>
      <c r="H19" s="44">
        <v>461.9918762696706</v>
      </c>
      <c r="I19" s="40">
        <f t="shared" si="0"/>
        <v>38827</v>
      </c>
    </row>
    <row r="20" spans="1:9" ht="12.75">
      <c r="A20" s="46">
        <v>38847</v>
      </c>
      <c r="B20" s="47">
        <v>8</v>
      </c>
      <c r="C20" s="48">
        <v>380.9518762696706</v>
      </c>
      <c r="D20" s="49">
        <v>80</v>
      </c>
      <c r="E20" s="50">
        <v>460.9518762696706</v>
      </c>
      <c r="F20" s="50">
        <v>0.86</v>
      </c>
      <c r="G20" s="50">
        <v>0.18</v>
      </c>
      <c r="H20" s="50">
        <v>461.9918762696706</v>
      </c>
      <c r="I20" s="46">
        <f t="shared" si="0"/>
        <v>38857</v>
      </c>
    </row>
    <row r="21" spans="1:9" ht="12.75">
      <c r="A21" s="40">
        <v>38878</v>
      </c>
      <c r="B21" s="41">
        <v>9</v>
      </c>
      <c r="C21" s="42">
        <v>380.9518762696706</v>
      </c>
      <c r="D21" s="43">
        <v>80</v>
      </c>
      <c r="E21" s="44">
        <v>460.9518762696706</v>
      </c>
      <c r="F21" s="44">
        <v>0.86</v>
      </c>
      <c r="G21" s="44">
        <v>0.18</v>
      </c>
      <c r="H21" s="44">
        <v>461.9918762696706</v>
      </c>
      <c r="I21" s="40">
        <f t="shared" si="0"/>
        <v>38888</v>
      </c>
    </row>
    <row r="22" spans="1:9" ht="12.75">
      <c r="A22" s="46">
        <v>38908</v>
      </c>
      <c r="B22" s="47">
        <v>10</v>
      </c>
      <c r="C22" s="48">
        <v>380.9518762696706</v>
      </c>
      <c r="D22" s="49">
        <v>80</v>
      </c>
      <c r="E22" s="50">
        <v>460.9518762696706</v>
      </c>
      <c r="F22" s="50">
        <v>0.86</v>
      </c>
      <c r="G22" s="50">
        <v>0.18</v>
      </c>
      <c r="H22" s="50">
        <v>461.9918762696706</v>
      </c>
      <c r="I22" s="46">
        <f t="shared" si="0"/>
        <v>38918</v>
      </c>
    </row>
    <row r="23" spans="1:9" ht="12.75">
      <c r="A23" s="40">
        <v>38939</v>
      </c>
      <c r="B23" s="41">
        <v>11</v>
      </c>
      <c r="C23" s="42">
        <v>380.9518762696706</v>
      </c>
      <c r="D23" s="43">
        <v>80</v>
      </c>
      <c r="E23" s="44">
        <v>460.9518762696706</v>
      </c>
      <c r="F23" s="44">
        <v>0.86</v>
      </c>
      <c r="G23" s="44">
        <v>0.18</v>
      </c>
      <c r="H23" s="44">
        <v>461.9918762696706</v>
      </c>
      <c r="I23" s="40">
        <f t="shared" si="0"/>
        <v>38949</v>
      </c>
    </row>
    <row r="24" spans="1:9" ht="12.75">
      <c r="A24" s="51">
        <v>38970</v>
      </c>
      <c r="B24" s="52">
        <v>12</v>
      </c>
      <c r="C24" s="53">
        <v>10536.25747626967</v>
      </c>
      <c r="D24" s="54">
        <v>2212.61</v>
      </c>
      <c r="E24" s="55">
        <v>12748.86747626967</v>
      </c>
      <c r="F24" s="55">
        <v>23.81</v>
      </c>
      <c r="G24" s="55">
        <v>5</v>
      </c>
      <c r="H24" s="55">
        <v>12777.67747626967</v>
      </c>
      <c r="I24" s="51">
        <f t="shared" si="0"/>
        <v>38980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92</v>
      </c>
    </row>
    <row r="8" spans="1:2" ht="13.5">
      <c r="A8" s="56" t="s">
        <v>52</v>
      </c>
      <c r="B8" s="29" t="s">
        <v>93</v>
      </c>
    </row>
    <row r="10" spans="1:16" ht="14.25">
      <c r="A10" s="34" t="s">
        <v>32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340.7542113302389</v>
      </c>
      <c r="D13" s="43">
        <v>71.56</v>
      </c>
      <c r="E13" s="44">
        <v>412.3142113302389</v>
      </c>
      <c r="F13" s="44">
        <v>0.77</v>
      </c>
      <c r="G13" s="44">
        <v>0.16</v>
      </c>
      <c r="H13" s="44">
        <v>413.2442113302389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340.7542113302389</v>
      </c>
      <c r="D14" s="49">
        <v>71.56</v>
      </c>
      <c r="E14" s="50">
        <v>412.3142113302389</v>
      </c>
      <c r="F14" s="50">
        <v>0.77</v>
      </c>
      <c r="G14" s="50">
        <v>0.16</v>
      </c>
      <c r="H14" s="50">
        <v>413.2442113302389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340.7542113302389</v>
      </c>
      <c r="D15" s="43">
        <v>71.56</v>
      </c>
      <c r="E15" s="44">
        <v>412.3142113302389</v>
      </c>
      <c r="F15" s="44">
        <v>0.77</v>
      </c>
      <c r="G15" s="44">
        <v>0.16</v>
      </c>
      <c r="H15" s="44">
        <v>413.2442113302389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340.7542113302389</v>
      </c>
      <c r="D16" s="49">
        <v>71.56</v>
      </c>
      <c r="E16" s="50">
        <v>412.3142113302389</v>
      </c>
      <c r="F16" s="50">
        <v>0.77</v>
      </c>
      <c r="G16" s="50">
        <v>0.16</v>
      </c>
      <c r="H16" s="50">
        <v>413.2442113302389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340.7542113302389</v>
      </c>
      <c r="D17" s="43">
        <v>71.56</v>
      </c>
      <c r="E17" s="44">
        <v>412.3142113302389</v>
      </c>
      <c r="F17" s="44">
        <v>0.77</v>
      </c>
      <c r="G17" s="44">
        <v>0.16</v>
      </c>
      <c r="H17" s="44">
        <v>413.2442113302389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340.7542113302389</v>
      </c>
      <c r="D18" s="49">
        <v>71.56</v>
      </c>
      <c r="E18" s="50">
        <v>412.3142113302389</v>
      </c>
      <c r="F18" s="50">
        <v>0.77</v>
      </c>
      <c r="G18" s="50">
        <v>0.16</v>
      </c>
      <c r="H18" s="50">
        <v>413.2442113302389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340.7542113302389</v>
      </c>
      <c r="D19" s="43">
        <v>71.56</v>
      </c>
      <c r="E19" s="44">
        <v>412.3142113302389</v>
      </c>
      <c r="F19" s="44">
        <v>0.77</v>
      </c>
      <c r="G19" s="44">
        <v>0.16</v>
      </c>
      <c r="H19" s="44">
        <v>413.2442113302389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340.7542113302389</v>
      </c>
      <c r="D20" s="49">
        <v>71.56</v>
      </c>
      <c r="E20" s="50">
        <v>412.3142113302389</v>
      </c>
      <c r="F20" s="50">
        <v>0.77</v>
      </c>
      <c r="G20" s="50">
        <v>0.16</v>
      </c>
      <c r="H20" s="50">
        <v>413.2442113302389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340.7542113302389</v>
      </c>
      <c r="D21" s="43">
        <v>71.56</v>
      </c>
      <c r="E21" s="44">
        <v>412.3142113302389</v>
      </c>
      <c r="F21" s="44">
        <v>0.77</v>
      </c>
      <c r="G21" s="44">
        <v>0.16</v>
      </c>
      <c r="H21" s="44">
        <v>413.2442113302389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340.7542113302389</v>
      </c>
      <c r="D22" s="49">
        <v>71.56</v>
      </c>
      <c r="E22" s="50">
        <v>412.3142113302389</v>
      </c>
      <c r="F22" s="50">
        <v>0.77</v>
      </c>
      <c r="G22" s="50">
        <v>0.16</v>
      </c>
      <c r="H22" s="50">
        <v>413.2442113302389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340.7542113302389</v>
      </c>
      <c r="D23" s="43">
        <v>71.56</v>
      </c>
      <c r="E23" s="44">
        <v>412.3142113302389</v>
      </c>
      <c r="F23" s="44">
        <v>0.77</v>
      </c>
      <c r="G23" s="44">
        <v>0.16</v>
      </c>
      <c r="H23" s="44">
        <v>413.2442113302389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9351.40021133024</v>
      </c>
      <c r="D24" s="54">
        <v>1963.79</v>
      </c>
      <c r="E24" s="55">
        <v>11315.190211330239</v>
      </c>
      <c r="F24" s="55">
        <v>21.14</v>
      </c>
      <c r="G24" s="55">
        <v>4.44</v>
      </c>
      <c r="H24" s="55">
        <v>11340.770211330238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2" width="11.421875" style="21" customWidth="1"/>
    <col min="3" max="4" width="0" style="21" hidden="1" customWidth="1"/>
    <col min="5" max="5" width="11.421875" style="21" customWidth="1"/>
    <col min="6" max="7" width="0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91</v>
      </c>
    </row>
    <row r="8" spans="1:2" ht="13.5">
      <c r="A8" s="56" t="s">
        <v>52</v>
      </c>
      <c r="B8" s="29">
        <v>2754198326</v>
      </c>
    </row>
    <row r="10" spans="1:16" ht="14.25">
      <c r="A10" s="34" t="s">
        <v>34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38635</v>
      </c>
      <c r="B13" s="41">
        <v>1</v>
      </c>
      <c r="C13" s="42">
        <v>380.9518762696706</v>
      </c>
      <c r="D13" s="43">
        <v>80</v>
      </c>
      <c r="E13" s="44">
        <v>460.9518762696706</v>
      </c>
      <c r="F13" s="44">
        <v>0.86</v>
      </c>
      <c r="G13" s="44">
        <v>0.18</v>
      </c>
      <c r="H13" s="44">
        <v>461.9918762696706</v>
      </c>
      <c r="I13" s="57">
        <f aca="true" t="shared" si="0" ref="I13:I24">+A13+10</f>
        <v>38645</v>
      </c>
    </row>
    <row r="14" spans="1:9" ht="12.75">
      <c r="A14" s="46">
        <v>38666</v>
      </c>
      <c r="B14" s="47">
        <v>2</v>
      </c>
      <c r="C14" s="48">
        <v>380.9518762696706</v>
      </c>
      <c r="D14" s="49">
        <v>80</v>
      </c>
      <c r="E14" s="50">
        <v>460.9518762696706</v>
      </c>
      <c r="F14" s="50">
        <v>0.86</v>
      </c>
      <c r="G14" s="50">
        <v>0.18</v>
      </c>
      <c r="H14" s="50">
        <v>461.9918762696706</v>
      </c>
      <c r="I14" s="46">
        <f t="shared" si="0"/>
        <v>38676</v>
      </c>
    </row>
    <row r="15" spans="1:9" ht="12.75">
      <c r="A15" s="40">
        <v>38696</v>
      </c>
      <c r="B15" s="41">
        <v>3</v>
      </c>
      <c r="C15" s="42">
        <v>380.9518762696706</v>
      </c>
      <c r="D15" s="43">
        <v>80</v>
      </c>
      <c r="E15" s="44">
        <v>460.9518762696706</v>
      </c>
      <c r="F15" s="44">
        <v>0.86</v>
      </c>
      <c r="G15" s="44">
        <v>0.18</v>
      </c>
      <c r="H15" s="44">
        <v>461.9918762696706</v>
      </c>
      <c r="I15" s="40">
        <f t="shared" si="0"/>
        <v>38706</v>
      </c>
    </row>
    <row r="16" spans="1:9" ht="12.75">
      <c r="A16" s="46">
        <v>38727</v>
      </c>
      <c r="B16" s="47">
        <v>4</v>
      </c>
      <c r="C16" s="48">
        <v>380.9518762696706</v>
      </c>
      <c r="D16" s="49">
        <v>80</v>
      </c>
      <c r="E16" s="50">
        <v>460.9518762696706</v>
      </c>
      <c r="F16" s="50">
        <v>0.86</v>
      </c>
      <c r="G16" s="50">
        <v>0.18</v>
      </c>
      <c r="H16" s="50">
        <v>461.9918762696706</v>
      </c>
      <c r="I16" s="46">
        <f t="shared" si="0"/>
        <v>38737</v>
      </c>
    </row>
    <row r="17" spans="1:9" ht="12.75">
      <c r="A17" s="40">
        <v>38758</v>
      </c>
      <c r="B17" s="41">
        <v>5</v>
      </c>
      <c r="C17" s="42">
        <v>380.9518762696706</v>
      </c>
      <c r="D17" s="43">
        <v>80</v>
      </c>
      <c r="E17" s="44">
        <v>460.9518762696706</v>
      </c>
      <c r="F17" s="44">
        <v>0.86</v>
      </c>
      <c r="G17" s="44">
        <v>0.18</v>
      </c>
      <c r="H17" s="44">
        <v>461.9918762696706</v>
      </c>
      <c r="I17" s="40">
        <f t="shared" si="0"/>
        <v>38768</v>
      </c>
    </row>
    <row r="18" spans="1:9" ht="12.75">
      <c r="A18" s="46">
        <v>38786</v>
      </c>
      <c r="B18" s="47">
        <v>6</v>
      </c>
      <c r="C18" s="48">
        <v>380.9518762696706</v>
      </c>
      <c r="D18" s="49">
        <v>80</v>
      </c>
      <c r="E18" s="50">
        <v>460.9518762696706</v>
      </c>
      <c r="F18" s="50">
        <v>0.86</v>
      </c>
      <c r="G18" s="50">
        <v>0.18</v>
      </c>
      <c r="H18" s="50">
        <v>461.9918762696706</v>
      </c>
      <c r="I18" s="46">
        <f t="shared" si="0"/>
        <v>38796</v>
      </c>
    </row>
    <row r="19" spans="1:9" ht="12.75">
      <c r="A19" s="40">
        <v>38817</v>
      </c>
      <c r="B19" s="41">
        <v>7</v>
      </c>
      <c r="C19" s="42">
        <v>380.9518762696706</v>
      </c>
      <c r="D19" s="43">
        <v>80</v>
      </c>
      <c r="E19" s="44">
        <v>460.9518762696706</v>
      </c>
      <c r="F19" s="44">
        <v>0.86</v>
      </c>
      <c r="G19" s="44">
        <v>0.18</v>
      </c>
      <c r="H19" s="44">
        <v>461.9918762696706</v>
      </c>
      <c r="I19" s="40">
        <f t="shared" si="0"/>
        <v>38827</v>
      </c>
    </row>
    <row r="20" spans="1:9" ht="12.75">
      <c r="A20" s="46">
        <v>38847</v>
      </c>
      <c r="B20" s="47">
        <v>8</v>
      </c>
      <c r="C20" s="48">
        <v>380.9518762696706</v>
      </c>
      <c r="D20" s="49">
        <v>80</v>
      </c>
      <c r="E20" s="50">
        <v>460.9518762696706</v>
      </c>
      <c r="F20" s="50">
        <v>0.86</v>
      </c>
      <c r="G20" s="50">
        <v>0.18</v>
      </c>
      <c r="H20" s="50">
        <v>461.9918762696706</v>
      </c>
      <c r="I20" s="46">
        <f t="shared" si="0"/>
        <v>38857</v>
      </c>
    </row>
    <row r="21" spans="1:9" ht="12.75">
      <c r="A21" s="40">
        <v>38878</v>
      </c>
      <c r="B21" s="41">
        <v>9</v>
      </c>
      <c r="C21" s="42">
        <v>380.9518762696706</v>
      </c>
      <c r="D21" s="43">
        <v>80</v>
      </c>
      <c r="E21" s="44">
        <v>460.9518762696706</v>
      </c>
      <c r="F21" s="44">
        <v>0.86</v>
      </c>
      <c r="G21" s="44">
        <v>0.18</v>
      </c>
      <c r="H21" s="44">
        <v>461.9918762696706</v>
      </c>
      <c r="I21" s="40">
        <f t="shared" si="0"/>
        <v>38888</v>
      </c>
    </row>
    <row r="22" spans="1:9" ht="12.75">
      <c r="A22" s="46">
        <v>38908</v>
      </c>
      <c r="B22" s="47">
        <v>10</v>
      </c>
      <c r="C22" s="48">
        <v>380.9518762696706</v>
      </c>
      <c r="D22" s="49">
        <v>80</v>
      </c>
      <c r="E22" s="50">
        <v>460.9518762696706</v>
      </c>
      <c r="F22" s="50">
        <v>0.86</v>
      </c>
      <c r="G22" s="50">
        <v>0.18</v>
      </c>
      <c r="H22" s="50">
        <v>461.9918762696706</v>
      </c>
      <c r="I22" s="46">
        <f t="shared" si="0"/>
        <v>38918</v>
      </c>
    </row>
    <row r="23" spans="1:9" ht="12.75">
      <c r="A23" s="40">
        <v>38939</v>
      </c>
      <c r="B23" s="41">
        <v>11</v>
      </c>
      <c r="C23" s="42">
        <v>380.9518762696706</v>
      </c>
      <c r="D23" s="43">
        <v>80</v>
      </c>
      <c r="E23" s="44">
        <v>460.9518762696706</v>
      </c>
      <c r="F23" s="44">
        <v>0.86</v>
      </c>
      <c r="G23" s="44">
        <v>0.18</v>
      </c>
      <c r="H23" s="44">
        <v>461.9918762696706</v>
      </c>
      <c r="I23" s="40">
        <f t="shared" si="0"/>
        <v>38949</v>
      </c>
    </row>
    <row r="24" spans="1:9" ht="12.75">
      <c r="A24" s="51">
        <v>38970</v>
      </c>
      <c r="B24" s="52">
        <v>12</v>
      </c>
      <c r="C24" s="53">
        <v>10536.25747626967</v>
      </c>
      <c r="D24" s="54">
        <v>2212.61</v>
      </c>
      <c r="E24" s="55">
        <v>12748.86747626967</v>
      </c>
      <c r="F24" s="55">
        <v>23.81</v>
      </c>
      <c r="G24" s="55">
        <v>5</v>
      </c>
      <c r="H24" s="55">
        <v>12777.67747626967</v>
      </c>
      <c r="I24" s="51">
        <f t="shared" si="0"/>
        <v>38980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zoomScalePageLayoutView="0" workbookViewId="0" topLeftCell="A1">
      <selection activeCell="G32" sqref="G32"/>
    </sheetView>
  </sheetViews>
  <sheetFormatPr defaultColWidth="11.421875" defaultRowHeight="12.75"/>
  <cols>
    <col min="1" max="1" width="19.8515625" style="0" customWidth="1"/>
    <col min="2" max="2" width="14.28125" style="0" customWidth="1"/>
    <col min="3" max="3" width="12.7109375" style="0" bestFit="1" customWidth="1"/>
    <col min="5" max="5" width="14.57421875" style="0" bestFit="1" customWidth="1"/>
    <col min="6" max="6" width="12.7109375" style="0" bestFit="1" customWidth="1"/>
    <col min="7" max="7" width="24.140625" style="0" customWidth="1"/>
    <col min="11" max="11" width="15.57421875" style="0" bestFit="1" customWidth="1"/>
    <col min="12" max="12" width="12.7109375" style="0" customWidth="1"/>
  </cols>
  <sheetData>
    <row r="1" ht="24" customHeight="1">
      <c r="G1" s="23">
        <f ca="1">TODAY()</f>
        <v>43525</v>
      </c>
    </row>
    <row r="2" spans="1:8" ht="20.25">
      <c r="A2" s="131" t="s">
        <v>26</v>
      </c>
      <c r="B2" s="131"/>
      <c r="C2" s="131"/>
      <c r="D2" s="131"/>
      <c r="E2" s="131"/>
      <c r="F2" s="131"/>
      <c r="G2" s="131"/>
      <c r="H2" s="131"/>
    </row>
    <row r="5" ht="15.75">
      <c r="A5" s="6" t="s">
        <v>8</v>
      </c>
    </row>
    <row r="6" ht="15.75">
      <c r="A6" s="6"/>
    </row>
    <row r="7" spans="1:2" ht="15.75">
      <c r="A7" s="8" t="s">
        <v>12</v>
      </c>
      <c r="B7" s="7" t="s">
        <v>13</v>
      </c>
    </row>
    <row r="8" spans="1:2" ht="15.75">
      <c r="A8" s="8" t="s">
        <v>14</v>
      </c>
      <c r="B8" s="7" t="s">
        <v>15</v>
      </c>
    </row>
    <row r="9" spans="1:2" ht="15.75">
      <c r="A9" s="8" t="s">
        <v>16</v>
      </c>
      <c r="B9" s="7" t="s">
        <v>17</v>
      </c>
    </row>
    <row r="10" spans="1:2" ht="15.75">
      <c r="A10" s="8" t="s">
        <v>18</v>
      </c>
      <c r="B10" s="7" t="s">
        <v>19</v>
      </c>
    </row>
    <row r="11" spans="1:2" ht="15.75">
      <c r="A11" s="8"/>
      <c r="B11" s="7" t="s">
        <v>20</v>
      </c>
    </row>
    <row r="12" spans="1:2" ht="15.75">
      <c r="A12" s="8" t="s">
        <v>21</v>
      </c>
      <c r="B12" s="7" t="s">
        <v>40</v>
      </c>
    </row>
    <row r="13" spans="1:2" ht="15.75">
      <c r="A13" s="8" t="s">
        <v>23</v>
      </c>
      <c r="B13" s="7" t="s">
        <v>27</v>
      </c>
    </row>
    <row r="14" spans="1:2" ht="15.75">
      <c r="A14" s="8" t="s">
        <v>22</v>
      </c>
      <c r="B14" s="7" t="s">
        <v>24</v>
      </c>
    </row>
    <row r="15" spans="1:2" ht="15.75">
      <c r="A15" s="6"/>
      <c r="B15" s="7" t="s">
        <v>30</v>
      </c>
    </row>
    <row r="16" spans="1:2" ht="15.75">
      <c r="A16" s="6"/>
      <c r="B16" s="7" t="s">
        <v>39</v>
      </c>
    </row>
    <row r="17" spans="1:2" ht="15.75">
      <c r="A17" s="6"/>
      <c r="B17" s="7" t="s">
        <v>29</v>
      </c>
    </row>
    <row r="18" spans="1:2" ht="15.75">
      <c r="A18" s="6"/>
      <c r="B18" s="7" t="s">
        <v>31</v>
      </c>
    </row>
    <row r="19" spans="1:2" ht="15.75">
      <c r="A19" s="6"/>
      <c r="B19" s="7" t="s">
        <v>28</v>
      </c>
    </row>
    <row r="20" spans="1:2" ht="15.75">
      <c r="A20" s="6"/>
      <c r="B20" s="7"/>
    </row>
    <row r="21" ht="15.75">
      <c r="A21" s="10" t="s">
        <v>25</v>
      </c>
    </row>
  </sheetData>
  <sheetProtection/>
  <mergeCells count="1">
    <mergeCell ref="A2:H2"/>
  </mergeCells>
  <printOptions/>
  <pageMargins left="0.984251968503937" right="0.75" top="0.984251968503937" bottom="1" header="0" footer="0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32" sqref="G32"/>
    </sheetView>
  </sheetViews>
  <sheetFormatPr defaultColWidth="11.421875" defaultRowHeight="12.75"/>
  <sheetData>
    <row r="1" spans="1:17" ht="13.5" thickBot="1">
      <c r="A1" s="3" t="s">
        <v>0</v>
      </c>
      <c r="B1" s="1" t="s">
        <v>9</v>
      </c>
      <c r="C1" s="3" t="s">
        <v>2</v>
      </c>
      <c r="D1" s="1" t="s">
        <v>3</v>
      </c>
      <c r="E1" s="3" t="s">
        <v>4</v>
      </c>
      <c r="F1" s="1" t="s">
        <v>1</v>
      </c>
      <c r="G1" s="3" t="s">
        <v>5</v>
      </c>
      <c r="H1" s="1" t="s">
        <v>6</v>
      </c>
      <c r="I1" s="3" t="s">
        <v>7</v>
      </c>
      <c r="J1" s="2" t="s">
        <v>1</v>
      </c>
      <c r="K1" s="2" t="s">
        <v>10</v>
      </c>
      <c r="L1" s="2" t="s">
        <v>43</v>
      </c>
      <c r="M1" s="5" t="s">
        <v>11</v>
      </c>
      <c r="N1" s="5" t="s">
        <v>41</v>
      </c>
      <c r="O1" s="5" t="s">
        <v>10</v>
      </c>
      <c r="P1" s="5" t="s">
        <v>42</v>
      </c>
      <c r="Q1" s="33" t="s">
        <v>44</v>
      </c>
    </row>
    <row r="2" spans="1:16" ht="12.75">
      <c r="A2" s="19">
        <v>38538</v>
      </c>
      <c r="B2" s="11">
        <v>0</v>
      </c>
      <c r="C2" s="18">
        <v>52489.2</v>
      </c>
      <c r="D2" s="11"/>
      <c r="E2" s="16"/>
      <c r="F2" s="11"/>
      <c r="G2" s="16"/>
      <c r="H2" s="11"/>
      <c r="I2" s="16"/>
      <c r="J2" s="11"/>
      <c r="K2" s="11"/>
      <c r="L2" s="16"/>
      <c r="M2" s="12"/>
      <c r="N2" s="30"/>
      <c r="O2" s="30"/>
      <c r="P2" s="30"/>
    </row>
    <row r="3" spans="1:16" ht="12.75">
      <c r="A3" s="20">
        <v>38569</v>
      </c>
      <c r="B3" s="13">
        <v>1</v>
      </c>
      <c r="C3" s="17">
        <v>52489.2</v>
      </c>
      <c r="D3" s="14">
        <v>237.2799452054795</v>
      </c>
      <c r="E3" s="17"/>
      <c r="F3" s="14">
        <v>237.2799452054795</v>
      </c>
      <c r="G3" s="17">
        <v>92.57851239669421</v>
      </c>
      <c r="H3" s="14">
        <v>9.89575372806521</v>
      </c>
      <c r="I3" s="17">
        <v>1</v>
      </c>
      <c r="J3" s="14">
        <v>340.7542113302389</v>
      </c>
      <c r="K3" s="14">
        <v>71.56</v>
      </c>
      <c r="L3" s="17">
        <v>412.3142113302389</v>
      </c>
      <c r="M3" s="15">
        <v>0</v>
      </c>
      <c r="N3" s="31">
        <v>0.77</v>
      </c>
      <c r="O3" s="31">
        <v>0.16</v>
      </c>
      <c r="P3" s="31">
        <v>413.2442113302389</v>
      </c>
    </row>
    <row r="4" spans="1:16" ht="12.75">
      <c r="A4" s="20">
        <v>38600</v>
      </c>
      <c r="B4" s="13">
        <v>2</v>
      </c>
      <c r="C4" s="17">
        <v>52489.2</v>
      </c>
      <c r="D4" s="14">
        <v>237.2799452054795</v>
      </c>
      <c r="E4" s="17"/>
      <c r="F4" s="14">
        <v>237.2799452054795</v>
      </c>
      <c r="G4" s="17">
        <v>92.57851239669421</v>
      </c>
      <c r="H4" s="14">
        <v>9.89575372806521</v>
      </c>
      <c r="I4" s="17">
        <v>1</v>
      </c>
      <c r="J4" s="14">
        <v>340.7542113302389</v>
      </c>
      <c r="K4" s="14">
        <v>71.56</v>
      </c>
      <c r="L4" s="17">
        <v>412.3142113302389</v>
      </c>
      <c r="M4" s="15">
        <v>0</v>
      </c>
      <c r="N4" s="31">
        <v>0.77</v>
      </c>
      <c r="O4" s="31">
        <v>0.16</v>
      </c>
      <c r="P4" s="31">
        <v>413.2442113302389</v>
      </c>
    </row>
    <row r="5" spans="1:16" ht="12.75">
      <c r="A5" s="20">
        <v>38630</v>
      </c>
      <c r="B5" s="13">
        <v>3</v>
      </c>
      <c r="C5" s="17">
        <v>52489.2</v>
      </c>
      <c r="D5" s="14">
        <v>237.2799452054795</v>
      </c>
      <c r="E5" s="17"/>
      <c r="F5" s="14">
        <v>237.2799452054795</v>
      </c>
      <c r="G5" s="17">
        <v>92.57851239669421</v>
      </c>
      <c r="H5" s="14">
        <v>9.89575372806521</v>
      </c>
      <c r="I5" s="17">
        <v>1</v>
      </c>
      <c r="J5" s="14">
        <v>340.7542113302389</v>
      </c>
      <c r="K5" s="14">
        <v>71.56</v>
      </c>
      <c r="L5" s="17">
        <v>412.3142113302389</v>
      </c>
      <c r="M5" s="15">
        <v>0</v>
      </c>
      <c r="N5" s="31">
        <v>0.77</v>
      </c>
      <c r="O5" s="31">
        <v>0.16</v>
      </c>
      <c r="P5" s="31">
        <v>413.2442113302389</v>
      </c>
    </row>
    <row r="6" spans="1:16" ht="12.75">
      <c r="A6" s="20">
        <v>38661</v>
      </c>
      <c r="B6" s="13">
        <v>4</v>
      </c>
      <c r="C6" s="17">
        <v>52489.2</v>
      </c>
      <c r="D6" s="14">
        <v>237.2799452054795</v>
      </c>
      <c r="E6" s="17"/>
      <c r="F6" s="14">
        <v>237.2799452054795</v>
      </c>
      <c r="G6" s="17">
        <v>92.57851239669421</v>
      </c>
      <c r="H6" s="14">
        <v>9.89575372806521</v>
      </c>
      <c r="I6" s="17">
        <v>1</v>
      </c>
      <c r="J6" s="14">
        <v>340.7542113302389</v>
      </c>
      <c r="K6" s="14">
        <v>71.56</v>
      </c>
      <c r="L6" s="17">
        <v>412.3142113302389</v>
      </c>
      <c r="M6" s="15">
        <v>0</v>
      </c>
      <c r="N6" s="31">
        <v>0.77</v>
      </c>
      <c r="O6" s="31">
        <v>0.16</v>
      </c>
      <c r="P6" s="31">
        <v>413.2442113302389</v>
      </c>
    </row>
    <row r="7" spans="1:16" ht="12.75">
      <c r="A7" s="20">
        <v>38691</v>
      </c>
      <c r="B7" s="13">
        <v>5</v>
      </c>
      <c r="C7" s="17">
        <v>52489.2</v>
      </c>
      <c r="D7" s="14">
        <v>237.2799452054795</v>
      </c>
      <c r="E7" s="17"/>
      <c r="F7" s="14">
        <v>237.2799452054795</v>
      </c>
      <c r="G7" s="17">
        <v>92.57851239669421</v>
      </c>
      <c r="H7" s="14">
        <v>9.89575372806521</v>
      </c>
      <c r="I7" s="17">
        <v>1</v>
      </c>
      <c r="J7" s="14">
        <v>340.7542113302389</v>
      </c>
      <c r="K7" s="14">
        <v>71.56</v>
      </c>
      <c r="L7" s="17">
        <v>412.3142113302389</v>
      </c>
      <c r="M7" s="15">
        <v>0</v>
      </c>
      <c r="N7" s="31">
        <v>0.77</v>
      </c>
      <c r="O7" s="31">
        <v>0.16</v>
      </c>
      <c r="P7" s="31">
        <v>413.2442113302389</v>
      </c>
    </row>
    <row r="8" spans="1:16" ht="12.75">
      <c r="A8" s="20">
        <v>38722</v>
      </c>
      <c r="B8" s="13">
        <v>6</v>
      </c>
      <c r="C8" s="17">
        <v>52489.2</v>
      </c>
      <c r="D8" s="14">
        <v>237.2799452054795</v>
      </c>
      <c r="E8" s="17"/>
      <c r="F8" s="14">
        <v>237.2799452054795</v>
      </c>
      <c r="G8" s="17">
        <v>92.57851239669421</v>
      </c>
      <c r="H8" s="14">
        <v>9.89575372806521</v>
      </c>
      <c r="I8" s="17">
        <v>1</v>
      </c>
      <c r="J8" s="14">
        <v>340.7542113302389</v>
      </c>
      <c r="K8" s="14">
        <v>71.56</v>
      </c>
      <c r="L8" s="17">
        <v>412.3142113302389</v>
      </c>
      <c r="M8" s="15">
        <v>0</v>
      </c>
      <c r="N8" s="31">
        <v>0.77</v>
      </c>
      <c r="O8" s="31">
        <v>0.16</v>
      </c>
      <c r="P8" s="31">
        <v>413.2442113302389</v>
      </c>
    </row>
    <row r="9" spans="1:16" ht="12.75">
      <c r="A9" s="20">
        <v>38753</v>
      </c>
      <c r="B9" s="13">
        <v>7</v>
      </c>
      <c r="C9" s="17">
        <v>52489.2</v>
      </c>
      <c r="D9" s="14">
        <v>237.2799452054795</v>
      </c>
      <c r="E9" s="17"/>
      <c r="F9" s="14">
        <v>237.2799452054795</v>
      </c>
      <c r="G9" s="17">
        <v>92.57851239669421</v>
      </c>
      <c r="H9" s="14">
        <v>9.89575372806521</v>
      </c>
      <c r="I9" s="17">
        <v>1</v>
      </c>
      <c r="J9" s="14">
        <v>340.7542113302389</v>
      </c>
      <c r="K9" s="14">
        <v>71.56</v>
      </c>
      <c r="L9" s="17">
        <v>412.3142113302389</v>
      </c>
      <c r="M9" s="15">
        <v>0</v>
      </c>
      <c r="N9" s="31">
        <v>0.77</v>
      </c>
      <c r="O9" s="31">
        <v>0.16</v>
      </c>
      <c r="P9" s="31">
        <v>413.2442113302389</v>
      </c>
    </row>
    <row r="10" spans="1:16" ht="12.75">
      <c r="A10" s="20">
        <v>38781</v>
      </c>
      <c r="B10" s="13">
        <v>8</v>
      </c>
      <c r="C10" s="17">
        <v>52489.2</v>
      </c>
      <c r="D10" s="14">
        <v>237.2799452054795</v>
      </c>
      <c r="E10" s="17"/>
      <c r="F10" s="14">
        <v>237.2799452054795</v>
      </c>
      <c r="G10" s="17">
        <v>92.57851239669421</v>
      </c>
      <c r="H10" s="14">
        <v>9.89575372806521</v>
      </c>
      <c r="I10" s="17">
        <v>1</v>
      </c>
      <c r="J10" s="14">
        <v>340.7542113302389</v>
      </c>
      <c r="K10" s="14">
        <v>71.56</v>
      </c>
      <c r="L10" s="17">
        <v>412.3142113302389</v>
      </c>
      <c r="M10" s="15">
        <v>0</v>
      </c>
      <c r="N10" s="31">
        <v>0.77</v>
      </c>
      <c r="O10" s="31">
        <v>0.16</v>
      </c>
      <c r="P10" s="31">
        <v>413.2442113302389</v>
      </c>
    </row>
    <row r="11" spans="1:16" ht="12.75">
      <c r="A11" s="20">
        <v>38812</v>
      </c>
      <c r="B11" s="13">
        <v>9</v>
      </c>
      <c r="C11" s="17">
        <v>52489.2</v>
      </c>
      <c r="D11" s="14">
        <v>237.2799452054795</v>
      </c>
      <c r="E11" s="17"/>
      <c r="F11" s="14">
        <v>237.2799452054795</v>
      </c>
      <c r="G11" s="17">
        <v>92.57851239669421</v>
      </c>
      <c r="H11" s="14">
        <v>9.89575372806521</v>
      </c>
      <c r="I11" s="17">
        <v>1</v>
      </c>
      <c r="J11" s="14">
        <v>340.7542113302389</v>
      </c>
      <c r="K11" s="14">
        <v>71.56</v>
      </c>
      <c r="L11" s="17">
        <v>412.3142113302389</v>
      </c>
      <c r="M11" s="15">
        <v>0</v>
      </c>
      <c r="N11" s="31">
        <v>0.77</v>
      </c>
      <c r="O11" s="31">
        <v>0.16</v>
      </c>
      <c r="P11" s="31">
        <v>413.2442113302389</v>
      </c>
    </row>
    <row r="12" spans="1:16" ht="12.75">
      <c r="A12" s="20">
        <v>38842</v>
      </c>
      <c r="B12" s="13">
        <v>10</v>
      </c>
      <c r="C12" s="17">
        <v>52489.2</v>
      </c>
      <c r="D12" s="14">
        <v>237.2799452054795</v>
      </c>
      <c r="E12" s="17"/>
      <c r="F12" s="14">
        <v>237.2799452054795</v>
      </c>
      <c r="G12" s="17">
        <v>92.57851239669421</v>
      </c>
      <c r="H12" s="14">
        <v>9.89575372806521</v>
      </c>
      <c r="I12" s="17">
        <v>1</v>
      </c>
      <c r="J12" s="14">
        <v>340.7542113302389</v>
      </c>
      <c r="K12" s="14">
        <v>71.56</v>
      </c>
      <c r="L12" s="17">
        <v>412.3142113302389</v>
      </c>
      <c r="M12" s="15">
        <v>0</v>
      </c>
      <c r="N12" s="31">
        <v>0.77</v>
      </c>
      <c r="O12" s="31">
        <v>0.16</v>
      </c>
      <c r="P12" s="31">
        <v>413.2442113302389</v>
      </c>
    </row>
    <row r="13" spans="1:16" ht="12.75">
      <c r="A13" s="20">
        <v>38873</v>
      </c>
      <c r="B13" s="13">
        <v>11</v>
      </c>
      <c r="C13" s="17">
        <v>52489.2</v>
      </c>
      <c r="D13" s="14">
        <v>237.2799452054795</v>
      </c>
      <c r="E13" s="17"/>
      <c r="F13" s="14">
        <v>237.2799452054795</v>
      </c>
      <c r="G13" s="17">
        <v>92.57851239669421</v>
      </c>
      <c r="H13" s="14">
        <v>9.89575372806521</v>
      </c>
      <c r="I13" s="17">
        <v>1</v>
      </c>
      <c r="J13" s="14">
        <v>340.7542113302389</v>
      </c>
      <c r="K13" s="14">
        <v>71.56</v>
      </c>
      <c r="L13" s="17">
        <v>412.3142113302389</v>
      </c>
      <c r="M13" s="15">
        <v>0</v>
      </c>
      <c r="N13" s="31">
        <v>0.77</v>
      </c>
      <c r="O13" s="31">
        <v>0.16</v>
      </c>
      <c r="P13" s="31">
        <v>413.2442113302389</v>
      </c>
    </row>
    <row r="14" spans="1:16" ht="12.75">
      <c r="A14" s="24">
        <v>38903</v>
      </c>
      <c r="B14" s="25">
        <v>12</v>
      </c>
      <c r="C14" s="26">
        <v>52489.2</v>
      </c>
      <c r="D14" s="26">
        <v>237.2799452054795</v>
      </c>
      <c r="E14" s="26">
        <v>8748.2</v>
      </c>
      <c r="F14" s="27">
        <v>8985.47994520548</v>
      </c>
      <c r="G14" s="26">
        <v>92.57851239669421</v>
      </c>
      <c r="H14" s="27">
        <v>272.3417537280652</v>
      </c>
      <c r="I14" s="26">
        <v>1</v>
      </c>
      <c r="J14" s="14">
        <v>9351.40021133024</v>
      </c>
      <c r="K14" s="14">
        <v>1963.79</v>
      </c>
      <c r="L14" s="17">
        <v>11315.190211330239</v>
      </c>
      <c r="M14" s="15">
        <v>8748.2</v>
      </c>
      <c r="N14" s="31">
        <v>21.14</v>
      </c>
      <c r="O14" s="31">
        <v>4.44</v>
      </c>
      <c r="P14" s="31">
        <v>11340.770211330238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5">
      <selection activeCell="A12" sqref="A12:I24"/>
    </sheetView>
  </sheetViews>
  <sheetFormatPr defaultColWidth="11.421875" defaultRowHeight="12.75"/>
  <cols>
    <col min="1" max="2" width="11.421875" style="21" customWidth="1"/>
    <col min="3" max="4" width="0" style="21" hidden="1" customWidth="1"/>
    <col min="5" max="5" width="11.421875" style="21" customWidth="1"/>
    <col min="6" max="7" width="0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49</v>
      </c>
    </row>
    <row r="10" spans="1:16" ht="14.25">
      <c r="A10" s="34" t="s">
        <v>36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124.98976846507416</v>
      </c>
      <c r="D13" s="43">
        <v>26.25</v>
      </c>
      <c r="E13" s="44">
        <v>151.23976846507418</v>
      </c>
      <c r="F13" s="44">
        <v>10.26</v>
      </c>
      <c r="G13" s="44">
        <v>2.15</v>
      </c>
      <c r="H13" s="44">
        <v>163.64976846507417</v>
      </c>
      <c r="I13" s="45">
        <f>+A13+10</f>
        <v>38625</v>
      </c>
    </row>
    <row r="14" spans="1:9" ht="12.75">
      <c r="A14" s="46">
        <v>38645</v>
      </c>
      <c r="B14" s="47">
        <v>2</v>
      </c>
      <c r="C14" s="48">
        <v>124.98976846507416</v>
      </c>
      <c r="D14" s="49">
        <v>26.25</v>
      </c>
      <c r="E14" s="50">
        <v>151.23976846507418</v>
      </c>
      <c r="F14" s="50">
        <v>10.26</v>
      </c>
      <c r="G14" s="50">
        <v>2.15</v>
      </c>
      <c r="H14" s="50">
        <v>163.64976846507417</v>
      </c>
      <c r="I14" s="46">
        <f>+A14+10</f>
        <v>38655</v>
      </c>
    </row>
    <row r="15" spans="1:9" ht="12.75">
      <c r="A15" s="40">
        <v>38676</v>
      </c>
      <c r="B15" s="41">
        <v>3</v>
      </c>
      <c r="C15" s="42">
        <v>124.98976846507416</v>
      </c>
      <c r="D15" s="43">
        <v>26.25</v>
      </c>
      <c r="E15" s="44">
        <v>151.23976846507418</v>
      </c>
      <c r="F15" s="44">
        <v>10.26</v>
      </c>
      <c r="G15" s="44">
        <v>2.15</v>
      </c>
      <c r="H15" s="44">
        <v>163.64976846507417</v>
      </c>
      <c r="I15" s="40">
        <f aca="true" t="shared" si="0" ref="I15:I24">+A15+10</f>
        <v>38686</v>
      </c>
    </row>
    <row r="16" spans="1:9" ht="12.75">
      <c r="A16" s="46">
        <v>38706</v>
      </c>
      <c r="B16" s="47">
        <v>4</v>
      </c>
      <c r="C16" s="48">
        <v>124.98976846507416</v>
      </c>
      <c r="D16" s="49">
        <v>26.25</v>
      </c>
      <c r="E16" s="50">
        <v>151.23976846507418</v>
      </c>
      <c r="F16" s="50">
        <v>10.26</v>
      </c>
      <c r="G16" s="50">
        <v>2.15</v>
      </c>
      <c r="H16" s="50">
        <v>163.64976846507417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124.98976846507416</v>
      </c>
      <c r="D17" s="43">
        <v>26.25</v>
      </c>
      <c r="E17" s="44">
        <v>151.23976846507418</v>
      </c>
      <c r="F17" s="44">
        <v>10.26</v>
      </c>
      <c r="G17" s="44">
        <v>2.15</v>
      </c>
      <c r="H17" s="44">
        <v>163.64976846507417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124.98976846507416</v>
      </c>
      <c r="D18" s="49">
        <v>26.25</v>
      </c>
      <c r="E18" s="50">
        <v>151.23976846507418</v>
      </c>
      <c r="F18" s="50">
        <v>10.26</v>
      </c>
      <c r="G18" s="50">
        <v>2.15</v>
      </c>
      <c r="H18" s="50">
        <v>163.64976846507417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124.98976846507416</v>
      </c>
      <c r="D19" s="43">
        <v>26.25</v>
      </c>
      <c r="E19" s="44">
        <v>151.23976846507418</v>
      </c>
      <c r="F19" s="44">
        <v>10.26</v>
      </c>
      <c r="G19" s="44">
        <v>2.15</v>
      </c>
      <c r="H19" s="44">
        <v>163.64976846507417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124.98976846507416</v>
      </c>
      <c r="D20" s="49">
        <v>26.25</v>
      </c>
      <c r="E20" s="50">
        <v>151.23976846507418</v>
      </c>
      <c r="F20" s="50">
        <v>10.26</v>
      </c>
      <c r="G20" s="50">
        <v>2.15</v>
      </c>
      <c r="H20" s="50">
        <v>163.64976846507417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124.98976846507416</v>
      </c>
      <c r="D21" s="43">
        <v>26.25</v>
      </c>
      <c r="E21" s="44">
        <v>151.23976846507418</v>
      </c>
      <c r="F21" s="44">
        <v>10.26</v>
      </c>
      <c r="G21" s="44">
        <v>2.15</v>
      </c>
      <c r="H21" s="44">
        <v>163.64976846507417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124.98976846507416</v>
      </c>
      <c r="D22" s="49">
        <v>26.25</v>
      </c>
      <c r="E22" s="50">
        <v>151.23976846507418</v>
      </c>
      <c r="F22" s="50">
        <v>10.26</v>
      </c>
      <c r="G22" s="50">
        <v>2.15</v>
      </c>
      <c r="H22" s="50">
        <v>163.64976846507417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124.98976846507416</v>
      </c>
      <c r="D23" s="43">
        <v>26.25</v>
      </c>
      <c r="E23" s="44">
        <v>151.23976846507418</v>
      </c>
      <c r="F23" s="44">
        <v>10.26</v>
      </c>
      <c r="G23" s="44">
        <v>2.15</v>
      </c>
      <c r="H23" s="44">
        <v>163.64976846507417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3032.6591684650743</v>
      </c>
      <c r="D24" s="54">
        <v>636.86</v>
      </c>
      <c r="E24" s="55">
        <v>3669.5191684650745</v>
      </c>
      <c r="F24" s="55">
        <v>248.82</v>
      </c>
      <c r="G24" s="55">
        <v>52.25</v>
      </c>
      <c r="H24" s="55">
        <v>3970.5891684650746</v>
      </c>
      <c r="I24" s="51">
        <f t="shared" si="0"/>
        <v>38959</v>
      </c>
    </row>
    <row r="26" spans="1:9" ht="12.75">
      <c r="A26" s="136" t="s">
        <v>48</v>
      </c>
      <c r="B26" s="136"/>
      <c r="C26" s="136"/>
      <c r="D26" s="136"/>
      <c r="E26" s="136"/>
      <c r="F26" s="136"/>
      <c r="G26" s="136"/>
      <c r="H26" s="136"/>
      <c r="I26" s="136"/>
    </row>
  </sheetData>
  <sheetProtection/>
  <mergeCells count="3">
    <mergeCell ref="A4:I4"/>
    <mergeCell ref="A5:I5"/>
    <mergeCell ref="A26:I26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53</v>
      </c>
    </row>
    <row r="8" spans="1:2" ht="13.5">
      <c r="A8" s="56" t="s">
        <v>52</v>
      </c>
      <c r="B8" s="29">
        <v>2752196476</v>
      </c>
    </row>
    <row r="10" spans="1:16" ht="14.25">
      <c r="A10" s="34" t="s">
        <v>33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352.94422612037437</v>
      </c>
      <c r="D13" s="43">
        <v>74.12</v>
      </c>
      <c r="E13" s="44">
        <v>427.06422612037437</v>
      </c>
      <c r="F13" s="44">
        <v>28.96</v>
      </c>
      <c r="G13" s="44">
        <v>6.08</v>
      </c>
      <c r="H13" s="44">
        <v>462.10422612037434</v>
      </c>
      <c r="I13" s="45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352.94422612037437</v>
      </c>
      <c r="D14" s="49">
        <v>74.12</v>
      </c>
      <c r="E14" s="50">
        <v>427.06422612037437</v>
      </c>
      <c r="F14" s="50">
        <v>28.96</v>
      </c>
      <c r="G14" s="50">
        <v>6.08</v>
      </c>
      <c r="H14" s="50">
        <v>462.10422612037434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352.94422612037437</v>
      </c>
      <c r="D15" s="43">
        <v>74.12</v>
      </c>
      <c r="E15" s="44">
        <v>427.06422612037437</v>
      </c>
      <c r="F15" s="44">
        <v>28.96</v>
      </c>
      <c r="G15" s="44">
        <v>6.08</v>
      </c>
      <c r="H15" s="44">
        <v>462.10422612037434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352.94422612037437</v>
      </c>
      <c r="D16" s="49">
        <v>74.12</v>
      </c>
      <c r="E16" s="50">
        <v>427.06422612037437</v>
      </c>
      <c r="F16" s="50">
        <v>28.96</v>
      </c>
      <c r="G16" s="50">
        <v>6.08</v>
      </c>
      <c r="H16" s="50">
        <v>462.10422612037434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352.94422612037437</v>
      </c>
      <c r="D17" s="43">
        <v>74.12</v>
      </c>
      <c r="E17" s="44">
        <v>427.06422612037437</v>
      </c>
      <c r="F17" s="44">
        <v>28.96</v>
      </c>
      <c r="G17" s="44">
        <v>6.08</v>
      </c>
      <c r="H17" s="44">
        <v>462.10422612037434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352.94422612037437</v>
      </c>
      <c r="D18" s="49">
        <v>74.12</v>
      </c>
      <c r="E18" s="50">
        <v>427.06422612037437</v>
      </c>
      <c r="F18" s="50">
        <v>28.96</v>
      </c>
      <c r="G18" s="50">
        <v>6.08</v>
      </c>
      <c r="H18" s="50">
        <v>462.10422612037434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352.94422612037437</v>
      </c>
      <c r="D19" s="43">
        <v>74.12</v>
      </c>
      <c r="E19" s="44">
        <v>427.06422612037437</v>
      </c>
      <c r="F19" s="44">
        <v>28.96</v>
      </c>
      <c r="G19" s="44">
        <v>6.08</v>
      </c>
      <c r="H19" s="44">
        <v>462.10422612037434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352.94422612037437</v>
      </c>
      <c r="D20" s="49">
        <v>74.12</v>
      </c>
      <c r="E20" s="50">
        <v>427.06422612037437</v>
      </c>
      <c r="F20" s="50">
        <v>28.96</v>
      </c>
      <c r="G20" s="50">
        <v>6.08</v>
      </c>
      <c r="H20" s="50">
        <v>462.10422612037434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352.94422612037437</v>
      </c>
      <c r="D21" s="43">
        <v>74.12</v>
      </c>
      <c r="E21" s="44">
        <v>427.06422612037437</v>
      </c>
      <c r="F21" s="44">
        <v>28.96</v>
      </c>
      <c r="G21" s="44">
        <v>6.08</v>
      </c>
      <c r="H21" s="44">
        <v>462.10422612037434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352.94422612037437</v>
      </c>
      <c r="D22" s="49">
        <v>74.12</v>
      </c>
      <c r="E22" s="50">
        <v>427.06422612037437</v>
      </c>
      <c r="F22" s="50">
        <v>28.96</v>
      </c>
      <c r="G22" s="50">
        <v>6.08</v>
      </c>
      <c r="H22" s="50">
        <v>462.10422612037434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352.94422612037437</v>
      </c>
      <c r="D23" s="43">
        <v>74.12</v>
      </c>
      <c r="E23" s="44">
        <v>427.06422612037437</v>
      </c>
      <c r="F23" s="44">
        <v>28.96</v>
      </c>
      <c r="G23" s="44">
        <v>6.08</v>
      </c>
      <c r="H23" s="44">
        <v>462.10422612037434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9151.441126120373</v>
      </c>
      <c r="D24" s="54">
        <v>1921.8</v>
      </c>
      <c r="E24" s="55">
        <v>11073.241126120372</v>
      </c>
      <c r="F24" s="55">
        <v>750.86</v>
      </c>
      <c r="G24" s="55">
        <v>157.68</v>
      </c>
      <c r="H24" s="55">
        <v>11981.781126120373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51</v>
      </c>
    </row>
    <row r="8" spans="1:2" ht="13.5">
      <c r="A8" s="56" t="s">
        <v>52</v>
      </c>
      <c r="B8" s="29">
        <v>2752196475</v>
      </c>
    </row>
    <row r="10" spans="1:16" ht="14.25">
      <c r="A10" s="34" t="s">
        <v>33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352.94422612037437</v>
      </c>
      <c r="D13" s="43">
        <v>74.12</v>
      </c>
      <c r="E13" s="44">
        <v>427.06422612037437</v>
      </c>
      <c r="F13" s="44">
        <v>28.96</v>
      </c>
      <c r="G13" s="44">
        <v>6.08</v>
      </c>
      <c r="H13" s="44">
        <v>462.10422612037434</v>
      </c>
      <c r="I13" s="45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352.94422612037437</v>
      </c>
      <c r="D14" s="49">
        <v>74.12</v>
      </c>
      <c r="E14" s="50">
        <v>427.06422612037437</v>
      </c>
      <c r="F14" s="50">
        <v>28.96</v>
      </c>
      <c r="G14" s="50">
        <v>6.08</v>
      </c>
      <c r="H14" s="50">
        <v>462.10422612037434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352.94422612037437</v>
      </c>
      <c r="D15" s="43">
        <v>74.12</v>
      </c>
      <c r="E15" s="44">
        <v>427.06422612037437</v>
      </c>
      <c r="F15" s="44">
        <v>28.96</v>
      </c>
      <c r="G15" s="44">
        <v>6.08</v>
      </c>
      <c r="H15" s="44">
        <v>462.10422612037434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352.94422612037437</v>
      </c>
      <c r="D16" s="49">
        <v>74.12</v>
      </c>
      <c r="E16" s="50">
        <v>427.06422612037437</v>
      </c>
      <c r="F16" s="50">
        <v>28.96</v>
      </c>
      <c r="G16" s="50">
        <v>6.08</v>
      </c>
      <c r="H16" s="50">
        <v>462.10422612037434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352.94422612037437</v>
      </c>
      <c r="D17" s="43">
        <v>74.12</v>
      </c>
      <c r="E17" s="44">
        <v>427.06422612037437</v>
      </c>
      <c r="F17" s="44">
        <v>28.96</v>
      </c>
      <c r="G17" s="44">
        <v>6.08</v>
      </c>
      <c r="H17" s="44">
        <v>462.10422612037434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352.94422612037437</v>
      </c>
      <c r="D18" s="49">
        <v>74.12</v>
      </c>
      <c r="E18" s="50">
        <v>427.06422612037437</v>
      </c>
      <c r="F18" s="50">
        <v>28.96</v>
      </c>
      <c r="G18" s="50">
        <v>6.08</v>
      </c>
      <c r="H18" s="50">
        <v>462.10422612037434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352.94422612037437</v>
      </c>
      <c r="D19" s="43">
        <v>74.12</v>
      </c>
      <c r="E19" s="44">
        <v>427.06422612037437</v>
      </c>
      <c r="F19" s="44">
        <v>28.96</v>
      </c>
      <c r="G19" s="44">
        <v>6.08</v>
      </c>
      <c r="H19" s="44">
        <v>462.10422612037434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352.94422612037437</v>
      </c>
      <c r="D20" s="49">
        <v>74.12</v>
      </c>
      <c r="E20" s="50">
        <v>427.06422612037437</v>
      </c>
      <c r="F20" s="50">
        <v>28.96</v>
      </c>
      <c r="G20" s="50">
        <v>6.08</v>
      </c>
      <c r="H20" s="50">
        <v>462.10422612037434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352.94422612037437</v>
      </c>
      <c r="D21" s="43">
        <v>74.12</v>
      </c>
      <c r="E21" s="44">
        <v>427.06422612037437</v>
      </c>
      <c r="F21" s="44">
        <v>28.96</v>
      </c>
      <c r="G21" s="44">
        <v>6.08</v>
      </c>
      <c r="H21" s="44">
        <v>462.10422612037434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352.94422612037437</v>
      </c>
      <c r="D22" s="49">
        <v>74.12</v>
      </c>
      <c r="E22" s="50">
        <v>427.06422612037437</v>
      </c>
      <c r="F22" s="50">
        <v>28.96</v>
      </c>
      <c r="G22" s="50">
        <v>6.08</v>
      </c>
      <c r="H22" s="50">
        <v>462.10422612037434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352.94422612037437</v>
      </c>
      <c r="D23" s="43">
        <v>74.12</v>
      </c>
      <c r="E23" s="44">
        <v>427.06422612037437</v>
      </c>
      <c r="F23" s="44">
        <v>28.96</v>
      </c>
      <c r="G23" s="44">
        <v>6.08</v>
      </c>
      <c r="H23" s="44">
        <v>462.10422612037434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9151.441126120373</v>
      </c>
      <c r="D24" s="54">
        <v>1921.8</v>
      </c>
      <c r="E24" s="55">
        <v>11073.241126120372</v>
      </c>
      <c r="F24" s="55">
        <v>750.86</v>
      </c>
      <c r="G24" s="55">
        <v>157.68</v>
      </c>
      <c r="H24" s="55">
        <v>11981.781126120373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6">
      <selection activeCell="A12" sqref="A12:I24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55</v>
      </c>
    </row>
    <row r="8" spans="1:2" ht="13.5">
      <c r="A8" s="56" t="s">
        <v>52</v>
      </c>
      <c r="B8" s="29">
        <v>2752196194</v>
      </c>
    </row>
    <row r="10" spans="1:16" ht="14.25">
      <c r="A10" s="34" t="s">
        <v>33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351.6817945825327</v>
      </c>
      <c r="D13" s="43">
        <v>73.85</v>
      </c>
      <c r="E13" s="44">
        <v>425.5317945825327</v>
      </c>
      <c r="F13" s="44">
        <v>28.85</v>
      </c>
      <c r="G13" s="44">
        <v>6.06</v>
      </c>
      <c r="H13" s="44">
        <v>460.44179458253274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351.6817945825327</v>
      </c>
      <c r="D14" s="49">
        <v>73.85</v>
      </c>
      <c r="E14" s="50">
        <v>425.5317945825327</v>
      </c>
      <c r="F14" s="50">
        <v>28.85</v>
      </c>
      <c r="G14" s="50">
        <v>6.06</v>
      </c>
      <c r="H14" s="50">
        <v>460.44179458253274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351.6817945825327</v>
      </c>
      <c r="D15" s="43">
        <v>73.85</v>
      </c>
      <c r="E15" s="44">
        <v>425.5317945825327</v>
      </c>
      <c r="F15" s="44">
        <v>28.85</v>
      </c>
      <c r="G15" s="44">
        <v>6.06</v>
      </c>
      <c r="H15" s="44">
        <v>460.44179458253274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351.6817945825327</v>
      </c>
      <c r="D16" s="49">
        <v>73.85</v>
      </c>
      <c r="E16" s="50">
        <v>425.5317945825327</v>
      </c>
      <c r="F16" s="50">
        <v>28.85</v>
      </c>
      <c r="G16" s="50">
        <v>6.06</v>
      </c>
      <c r="H16" s="50">
        <v>460.44179458253274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351.6817945825327</v>
      </c>
      <c r="D17" s="43">
        <v>73.85</v>
      </c>
      <c r="E17" s="44">
        <v>425.5317945825327</v>
      </c>
      <c r="F17" s="44">
        <v>28.85</v>
      </c>
      <c r="G17" s="44">
        <v>6.06</v>
      </c>
      <c r="H17" s="44">
        <v>460.44179458253274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351.6817945825327</v>
      </c>
      <c r="D18" s="49">
        <v>73.85</v>
      </c>
      <c r="E18" s="50">
        <v>425.5317945825327</v>
      </c>
      <c r="F18" s="50">
        <v>28.85</v>
      </c>
      <c r="G18" s="50">
        <v>6.06</v>
      </c>
      <c r="H18" s="50">
        <v>460.44179458253274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351.6817945825327</v>
      </c>
      <c r="D19" s="43">
        <v>73.85</v>
      </c>
      <c r="E19" s="44">
        <v>425.5317945825327</v>
      </c>
      <c r="F19" s="44">
        <v>28.85</v>
      </c>
      <c r="G19" s="44">
        <v>6.06</v>
      </c>
      <c r="H19" s="44">
        <v>460.44179458253274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351.6817945825327</v>
      </c>
      <c r="D20" s="49">
        <v>73.85</v>
      </c>
      <c r="E20" s="50">
        <v>425.5317945825327</v>
      </c>
      <c r="F20" s="50">
        <v>28.85</v>
      </c>
      <c r="G20" s="50">
        <v>6.06</v>
      </c>
      <c r="H20" s="50">
        <v>460.44179458253274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351.6817945825327</v>
      </c>
      <c r="D21" s="43">
        <v>73.85</v>
      </c>
      <c r="E21" s="44">
        <v>425.5317945825327</v>
      </c>
      <c r="F21" s="44">
        <v>28.85</v>
      </c>
      <c r="G21" s="44">
        <v>6.06</v>
      </c>
      <c r="H21" s="44">
        <v>460.44179458253274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351.6817945825327</v>
      </c>
      <c r="D22" s="49">
        <v>73.85</v>
      </c>
      <c r="E22" s="50">
        <v>425.5317945825327</v>
      </c>
      <c r="F22" s="50">
        <v>28.85</v>
      </c>
      <c r="G22" s="50">
        <v>6.06</v>
      </c>
      <c r="H22" s="50">
        <v>460.44179458253274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351.6817945825327</v>
      </c>
      <c r="D23" s="43">
        <v>73.85</v>
      </c>
      <c r="E23" s="44">
        <v>425.5317945825327</v>
      </c>
      <c r="F23" s="44">
        <v>28.85</v>
      </c>
      <c r="G23" s="44">
        <v>6.06</v>
      </c>
      <c r="H23" s="44">
        <v>460.44179458253274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9103.632994582535</v>
      </c>
      <c r="D24" s="54">
        <v>1911.76</v>
      </c>
      <c r="E24" s="55">
        <v>11015.392994582535</v>
      </c>
      <c r="F24" s="55">
        <v>746.93</v>
      </c>
      <c r="G24" s="55">
        <v>156.86</v>
      </c>
      <c r="H24" s="55">
        <v>11919.182994582536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56</v>
      </c>
    </row>
    <row r="8" spans="1:2" ht="13.5">
      <c r="A8" s="56" t="s">
        <v>52</v>
      </c>
      <c r="B8" s="29">
        <v>2752196712</v>
      </c>
    </row>
    <row r="10" spans="1:16" ht="14.25">
      <c r="A10" s="34" t="s">
        <v>33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351.6817945825327</v>
      </c>
      <c r="D13" s="43">
        <v>73.85</v>
      </c>
      <c r="E13" s="44">
        <v>425.5317945825327</v>
      </c>
      <c r="F13" s="44">
        <v>28.85</v>
      </c>
      <c r="G13" s="44">
        <v>6.06</v>
      </c>
      <c r="H13" s="44">
        <v>460.44179458253274</v>
      </c>
      <c r="I13" s="45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351.6817945825327</v>
      </c>
      <c r="D14" s="49">
        <v>73.85</v>
      </c>
      <c r="E14" s="50">
        <v>425.5317945825327</v>
      </c>
      <c r="F14" s="50">
        <v>28.85</v>
      </c>
      <c r="G14" s="50">
        <v>6.06</v>
      </c>
      <c r="H14" s="50">
        <v>460.44179458253274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351.6817945825327</v>
      </c>
      <c r="D15" s="43">
        <v>73.85</v>
      </c>
      <c r="E15" s="44">
        <v>425.5317945825327</v>
      </c>
      <c r="F15" s="44">
        <v>28.85</v>
      </c>
      <c r="G15" s="44">
        <v>6.06</v>
      </c>
      <c r="H15" s="44">
        <v>460.44179458253274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351.6817945825327</v>
      </c>
      <c r="D16" s="49">
        <v>73.85</v>
      </c>
      <c r="E16" s="50">
        <v>425.5317945825327</v>
      </c>
      <c r="F16" s="50">
        <v>28.85</v>
      </c>
      <c r="G16" s="50">
        <v>6.06</v>
      </c>
      <c r="H16" s="50">
        <v>460.44179458253274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351.6817945825327</v>
      </c>
      <c r="D17" s="43">
        <v>73.85</v>
      </c>
      <c r="E17" s="44">
        <v>425.5317945825327</v>
      </c>
      <c r="F17" s="44">
        <v>28.85</v>
      </c>
      <c r="G17" s="44">
        <v>6.06</v>
      </c>
      <c r="H17" s="44">
        <v>460.44179458253274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351.6817945825327</v>
      </c>
      <c r="D18" s="49">
        <v>73.85</v>
      </c>
      <c r="E18" s="50">
        <v>425.5317945825327</v>
      </c>
      <c r="F18" s="50">
        <v>28.85</v>
      </c>
      <c r="G18" s="50">
        <v>6.06</v>
      </c>
      <c r="H18" s="50">
        <v>460.44179458253274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351.6817945825327</v>
      </c>
      <c r="D19" s="43">
        <v>73.85</v>
      </c>
      <c r="E19" s="44">
        <v>425.5317945825327</v>
      </c>
      <c r="F19" s="44">
        <v>28.85</v>
      </c>
      <c r="G19" s="44">
        <v>6.06</v>
      </c>
      <c r="H19" s="44">
        <v>460.44179458253274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351.6817945825327</v>
      </c>
      <c r="D20" s="49">
        <v>73.85</v>
      </c>
      <c r="E20" s="50">
        <v>425.5317945825327</v>
      </c>
      <c r="F20" s="50">
        <v>28.85</v>
      </c>
      <c r="G20" s="50">
        <v>6.06</v>
      </c>
      <c r="H20" s="50">
        <v>460.44179458253274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351.6817945825327</v>
      </c>
      <c r="D21" s="43">
        <v>73.85</v>
      </c>
      <c r="E21" s="44">
        <v>425.5317945825327</v>
      </c>
      <c r="F21" s="44">
        <v>28.85</v>
      </c>
      <c r="G21" s="44">
        <v>6.06</v>
      </c>
      <c r="H21" s="44">
        <v>460.44179458253274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351.6817945825327</v>
      </c>
      <c r="D22" s="49">
        <v>73.85</v>
      </c>
      <c r="E22" s="50">
        <v>425.5317945825327</v>
      </c>
      <c r="F22" s="50">
        <v>28.85</v>
      </c>
      <c r="G22" s="50">
        <v>6.06</v>
      </c>
      <c r="H22" s="50">
        <v>460.44179458253274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351.6817945825327</v>
      </c>
      <c r="D23" s="43">
        <v>73.85</v>
      </c>
      <c r="E23" s="44">
        <v>425.5317945825327</v>
      </c>
      <c r="F23" s="44">
        <v>28.85</v>
      </c>
      <c r="G23" s="44">
        <v>6.06</v>
      </c>
      <c r="H23" s="44">
        <v>460.44179458253274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9103.632994582535</v>
      </c>
      <c r="D24" s="54">
        <v>1911.76</v>
      </c>
      <c r="E24" s="55">
        <v>11015.392994582535</v>
      </c>
      <c r="F24" s="55">
        <v>746.93</v>
      </c>
      <c r="G24" s="55">
        <v>156.86</v>
      </c>
      <c r="H24" s="55">
        <v>11919.182994582536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1" customWidth="1"/>
    <col min="3" max="4" width="11.421875" style="21" hidden="1" customWidth="1"/>
    <col min="5" max="5" width="11.421875" style="21" customWidth="1"/>
    <col min="6" max="7" width="11.421875" style="21" hidden="1" customWidth="1"/>
    <col min="8" max="16384" width="11.421875" style="21" customWidth="1"/>
  </cols>
  <sheetData>
    <row r="1" ht="13.5">
      <c r="I1" s="22" t="s">
        <v>50</v>
      </c>
    </row>
    <row r="2" ht="12.75"/>
    <row r="3" ht="12.75"/>
    <row r="4" spans="1:9" ht="13.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13.5">
      <c r="A5" s="135" t="s">
        <v>46</v>
      </c>
      <c r="B5" s="135"/>
      <c r="C5" s="135"/>
      <c r="D5" s="135"/>
      <c r="E5" s="135"/>
      <c r="F5" s="135"/>
      <c r="G5" s="135"/>
      <c r="H5" s="135"/>
      <c r="I5" s="135"/>
    </row>
    <row r="7" spans="1:2" ht="13.5">
      <c r="A7" s="56" t="s">
        <v>47</v>
      </c>
      <c r="B7" s="29" t="s">
        <v>57</v>
      </c>
    </row>
    <row r="8" spans="1:2" ht="13.5">
      <c r="A8" s="56" t="s">
        <v>52</v>
      </c>
      <c r="B8" s="29" t="s">
        <v>58</v>
      </c>
    </row>
    <row r="10" spans="1:16" ht="14.25">
      <c r="A10" s="34" t="s">
        <v>38</v>
      </c>
      <c r="N10" s="35"/>
      <c r="O10" s="35"/>
      <c r="P10" s="35"/>
    </row>
    <row r="11" spans="14:16" ht="13.5" thickBot="1">
      <c r="N11" s="35"/>
      <c r="O11" s="35"/>
      <c r="P11" s="35"/>
    </row>
    <row r="12" spans="1:16" ht="13.5" thickBot="1">
      <c r="A12" s="36" t="s">
        <v>0</v>
      </c>
      <c r="B12" s="37" t="s">
        <v>9</v>
      </c>
      <c r="C12" s="36" t="s">
        <v>1</v>
      </c>
      <c r="D12" s="38" t="s">
        <v>10</v>
      </c>
      <c r="E12" s="38" t="s">
        <v>43</v>
      </c>
      <c r="F12" s="39" t="s">
        <v>41</v>
      </c>
      <c r="G12" s="39" t="s">
        <v>10</v>
      </c>
      <c r="H12" s="39" t="s">
        <v>42</v>
      </c>
      <c r="I12" s="39" t="s">
        <v>0</v>
      </c>
      <c r="N12" s="35"/>
      <c r="O12" s="35"/>
      <c r="P12" s="35"/>
    </row>
    <row r="13" spans="1:9" ht="12.75">
      <c r="A13" s="40">
        <v>38615</v>
      </c>
      <c r="B13" s="41">
        <v>1</v>
      </c>
      <c r="C13" s="42">
        <v>107.86338079984152</v>
      </c>
      <c r="D13" s="43">
        <v>22.65</v>
      </c>
      <c r="E13" s="44">
        <v>130.5133807998415</v>
      </c>
      <c r="F13" s="44">
        <v>8.85</v>
      </c>
      <c r="G13" s="44">
        <v>1.86</v>
      </c>
      <c r="H13" s="44">
        <v>141.22338079984152</v>
      </c>
      <c r="I13" s="57">
        <f aca="true" t="shared" si="0" ref="I13:I24">+A13+10</f>
        <v>38625</v>
      </c>
    </row>
    <row r="14" spans="1:9" ht="12.75">
      <c r="A14" s="46">
        <v>38645</v>
      </c>
      <c r="B14" s="47">
        <v>2</v>
      </c>
      <c r="C14" s="48">
        <v>107.86338079984152</v>
      </c>
      <c r="D14" s="49">
        <v>22.65</v>
      </c>
      <c r="E14" s="50">
        <v>130.5133807998415</v>
      </c>
      <c r="F14" s="50">
        <v>8.85</v>
      </c>
      <c r="G14" s="50">
        <v>1.86</v>
      </c>
      <c r="H14" s="50">
        <v>141.22338079984152</v>
      </c>
      <c r="I14" s="46">
        <f t="shared" si="0"/>
        <v>38655</v>
      </c>
    </row>
    <row r="15" spans="1:9" ht="12.75">
      <c r="A15" s="40">
        <v>38676</v>
      </c>
      <c r="B15" s="41">
        <v>3</v>
      </c>
      <c r="C15" s="42">
        <v>107.86338079984152</v>
      </c>
      <c r="D15" s="43">
        <v>22.65</v>
      </c>
      <c r="E15" s="44">
        <v>130.5133807998415</v>
      </c>
      <c r="F15" s="44">
        <v>8.85</v>
      </c>
      <c r="G15" s="44">
        <v>1.86</v>
      </c>
      <c r="H15" s="44">
        <v>141.22338079984152</v>
      </c>
      <c r="I15" s="40">
        <f t="shared" si="0"/>
        <v>38686</v>
      </c>
    </row>
    <row r="16" spans="1:9" ht="12.75">
      <c r="A16" s="46">
        <v>38706</v>
      </c>
      <c r="B16" s="47">
        <v>4</v>
      </c>
      <c r="C16" s="48">
        <v>107.86338079984152</v>
      </c>
      <c r="D16" s="49">
        <v>22.65</v>
      </c>
      <c r="E16" s="50">
        <v>130.5133807998415</v>
      </c>
      <c r="F16" s="50">
        <v>8.85</v>
      </c>
      <c r="G16" s="50">
        <v>1.86</v>
      </c>
      <c r="H16" s="50">
        <v>141.22338079984152</v>
      </c>
      <c r="I16" s="46">
        <f t="shared" si="0"/>
        <v>38716</v>
      </c>
    </row>
    <row r="17" spans="1:9" ht="12.75">
      <c r="A17" s="40">
        <v>38737</v>
      </c>
      <c r="B17" s="41">
        <v>5</v>
      </c>
      <c r="C17" s="42">
        <v>107.86338079984152</v>
      </c>
      <c r="D17" s="43">
        <v>22.65</v>
      </c>
      <c r="E17" s="44">
        <v>130.5133807998415</v>
      </c>
      <c r="F17" s="44">
        <v>8.85</v>
      </c>
      <c r="G17" s="44">
        <v>1.86</v>
      </c>
      <c r="H17" s="44">
        <v>141.22338079984152</v>
      </c>
      <c r="I17" s="40">
        <f t="shared" si="0"/>
        <v>38747</v>
      </c>
    </row>
    <row r="18" spans="1:9" ht="12.75">
      <c r="A18" s="46">
        <v>38768</v>
      </c>
      <c r="B18" s="47">
        <v>6</v>
      </c>
      <c r="C18" s="48">
        <v>107.86338079984152</v>
      </c>
      <c r="D18" s="49">
        <v>22.65</v>
      </c>
      <c r="E18" s="50">
        <v>130.5133807998415</v>
      </c>
      <c r="F18" s="50">
        <v>8.85</v>
      </c>
      <c r="G18" s="50">
        <v>1.86</v>
      </c>
      <c r="H18" s="50">
        <v>141.22338079984152</v>
      </c>
      <c r="I18" s="46">
        <f t="shared" si="0"/>
        <v>38778</v>
      </c>
    </row>
    <row r="19" spans="1:9" ht="12.75">
      <c r="A19" s="40">
        <v>38796</v>
      </c>
      <c r="B19" s="41">
        <v>7</v>
      </c>
      <c r="C19" s="42">
        <v>107.86338079984152</v>
      </c>
      <c r="D19" s="43">
        <v>22.65</v>
      </c>
      <c r="E19" s="44">
        <v>130.5133807998415</v>
      </c>
      <c r="F19" s="44">
        <v>8.85</v>
      </c>
      <c r="G19" s="44">
        <v>1.86</v>
      </c>
      <c r="H19" s="44">
        <v>141.22338079984152</v>
      </c>
      <c r="I19" s="40">
        <f t="shared" si="0"/>
        <v>38806</v>
      </c>
    </row>
    <row r="20" spans="1:9" ht="12.75">
      <c r="A20" s="46">
        <v>38827</v>
      </c>
      <c r="B20" s="47">
        <v>8</v>
      </c>
      <c r="C20" s="48">
        <v>107.86338079984152</v>
      </c>
      <c r="D20" s="49">
        <v>22.65</v>
      </c>
      <c r="E20" s="50">
        <v>130.5133807998415</v>
      </c>
      <c r="F20" s="50">
        <v>8.85</v>
      </c>
      <c r="G20" s="50">
        <v>1.86</v>
      </c>
      <c r="H20" s="50">
        <v>141.22338079984152</v>
      </c>
      <c r="I20" s="46">
        <f t="shared" si="0"/>
        <v>38837</v>
      </c>
    </row>
    <row r="21" spans="1:9" ht="12.75">
      <c r="A21" s="40">
        <v>38857</v>
      </c>
      <c r="B21" s="41">
        <v>9</v>
      </c>
      <c r="C21" s="42">
        <v>107.86338079984152</v>
      </c>
      <c r="D21" s="43">
        <v>22.65</v>
      </c>
      <c r="E21" s="44">
        <v>130.5133807998415</v>
      </c>
      <c r="F21" s="44">
        <v>8.85</v>
      </c>
      <c r="G21" s="44">
        <v>1.86</v>
      </c>
      <c r="H21" s="44">
        <v>141.22338079984152</v>
      </c>
      <c r="I21" s="40">
        <f t="shared" si="0"/>
        <v>38867</v>
      </c>
    </row>
    <row r="22" spans="1:9" ht="12.75">
      <c r="A22" s="46">
        <v>38888</v>
      </c>
      <c r="B22" s="47">
        <v>10</v>
      </c>
      <c r="C22" s="48">
        <v>107.86338079984152</v>
      </c>
      <c r="D22" s="49">
        <v>22.65</v>
      </c>
      <c r="E22" s="50">
        <v>130.5133807998415</v>
      </c>
      <c r="F22" s="50">
        <v>8.85</v>
      </c>
      <c r="G22" s="50">
        <v>1.86</v>
      </c>
      <c r="H22" s="50">
        <v>141.22338079984152</v>
      </c>
      <c r="I22" s="46">
        <f t="shared" si="0"/>
        <v>38898</v>
      </c>
    </row>
    <row r="23" spans="1:9" ht="12.75">
      <c r="A23" s="40">
        <v>38918</v>
      </c>
      <c r="B23" s="41">
        <v>11</v>
      </c>
      <c r="C23" s="42">
        <v>107.86338079984152</v>
      </c>
      <c r="D23" s="43">
        <v>22.65</v>
      </c>
      <c r="E23" s="44">
        <v>130.5133807998415</v>
      </c>
      <c r="F23" s="44">
        <v>8.85</v>
      </c>
      <c r="G23" s="44">
        <v>1.86</v>
      </c>
      <c r="H23" s="44">
        <v>141.22338079984152</v>
      </c>
      <c r="I23" s="40">
        <f t="shared" si="0"/>
        <v>38928</v>
      </c>
    </row>
    <row r="24" spans="1:9" ht="12.75">
      <c r="A24" s="51">
        <v>38949</v>
      </c>
      <c r="B24" s="52">
        <v>12</v>
      </c>
      <c r="C24" s="53">
        <v>2478.5731807998413</v>
      </c>
      <c r="D24" s="54">
        <v>520.5</v>
      </c>
      <c r="E24" s="55">
        <v>2999.0731807998413</v>
      </c>
      <c r="F24" s="55">
        <v>203.36</v>
      </c>
      <c r="G24" s="55">
        <v>42.71</v>
      </c>
      <c r="H24" s="55">
        <v>3245.1431807998415</v>
      </c>
      <c r="I24" s="51">
        <f t="shared" si="0"/>
        <v>38959</v>
      </c>
    </row>
    <row r="26" spans="1:9" ht="12.75">
      <c r="A26" s="136" t="s">
        <v>54</v>
      </c>
      <c r="B26" s="136"/>
      <c r="C26" s="136"/>
      <c r="D26" s="136"/>
      <c r="E26" s="136"/>
      <c r="F26" s="136"/>
      <c r="G26" s="136"/>
      <c r="H26" s="136"/>
      <c r="I26" s="136"/>
    </row>
    <row r="27" spans="1:9" ht="12.75">
      <c r="A27" s="136" t="s">
        <v>48</v>
      </c>
      <c r="B27" s="136"/>
      <c r="C27" s="136"/>
      <c r="D27" s="136"/>
      <c r="E27" s="136"/>
      <c r="F27" s="136"/>
      <c r="G27" s="136"/>
      <c r="H27" s="136"/>
      <c r="I27" s="136"/>
    </row>
  </sheetData>
  <sheetProtection/>
  <mergeCells count="4">
    <mergeCell ref="A4:I4"/>
    <mergeCell ref="A5:I5"/>
    <mergeCell ref="A26:I26"/>
    <mergeCell ref="A27:I27"/>
  </mergeCells>
  <printOptions horizontalCentered="1"/>
  <pageMargins left="0.75" right="0.75" top="0.36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</dc:creator>
  <cp:keywords/>
  <dc:description/>
  <cp:lastModifiedBy>Alejandrait</cp:lastModifiedBy>
  <cp:lastPrinted>2018-11-12T12:54:13Z</cp:lastPrinted>
  <dcterms:created xsi:type="dcterms:W3CDTF">2005-05-09T19:28:35Z</dcterms:created>
  <dcterms:modified xsi:type="dcterms:W3CDTF">2019-03-01T13:58:32Z</dcterms:modified>
  <cp:category/>
  <cp:version/>
  <cp:contentType/>
  <cp:contentStatus/>
</cp:coreProperties>
</file>